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ojo3\Downloads\"/>
    </mc:Choice>
  </mc:AlternateContent>
  <xr:revisionPtr revIDLastSave="0" documentId="13_ncr:1_{4AC9D1F8-EF08-4A50-B1BA-4DE2F30FD0B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Haushalt" sheetId="1" r:id="rId1"/>
    <sheet name="Stellenplan" sheetId="3" r:id="rId2"/>
  </sheets>
  <definedNames>
    <definedName name="Print_Area" localSheetId="0">Haushalt!$A$1:$D$200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7" i="1" l="1"/>
  <c r="P156" i="1"/>
  <c r="P155" i="1"/>
  <c r="P154" i="1"/>
  <c r="P151" i="1"/>
  <c r="P150" i="1"/>
  <c r="P149" i="1"/>
  <c r="P148" i="1"/>
  <c r="F27" i="3"/>
  <c r="N133" i="1"/>
  <c r="K133" i="1"/>
  <c r="E133" i="1"/>
  <c r="N18" i="1"/>
  <c r="P82" i="1" l="1"/>
  <c r="P83" i="1"/>
  <c r="P84" i="1"/>
  <c r="P87" i="1"/>
  <c r="P96" i="1"/>
  <c r="P95" i="1"/>
  <c r="P92" i="1"/>
  <c r="P91" i="1"/>
  <c r="P109" i="1"/>
  <c r="P108" i="1"/>
  <c r="P107" i="1"/>
  <c r="P106" i="1"/>
  <c r="P105" i="1"/>
  <c r="P104" i="1"/>
  <c r="P103" i="1"/>
  <c r="P102" i="1"/>
  <c r="P116" i="1"/>
  <c r="P115" i="1"/>
  <c r="P114" i="1"/>
  <c r="P121" i="1"/>
  <c r="P122" i="1"/>
  <c r="P124" i="1"/>
  <c r="P123" i="1"/>
  <c r="P130" i="1"/>
  <c r="P133" i="1"/>
  <c r="P162" i="1"/>
  <c r="P163" i="1"/>
  <c r="P187" i="1"/>
  <c r="P186" i="1"/>
  <c r="P185" i="1"/>
  <c r="P170" i="1"/>
  <c r="P171" i="1"/>
  <c r="P172" i="1"/>
  <c r="P173" i="1"/>
  <c r="P174" i="1"/>
  <c r="P175" i="1"/>
  <c r="P169" i="1"/>
  <c r="P168" i="1"/>
  <c r="P159" i="1"/>
  <c r="P136" i="1"/>
  <c r="P126" i="1"/>
  <c r="P111" i="1"/>
  <c r="P79" i="1"/>
  <c r="G26" i="3"/>
  <c r="N14" i="1"/>
  <c r="N62" i="1" s="1"/>
  <c r="N13" i="1"/>
  <c r="K13" i="1"/>
  <c r="K14" i="1"/>
  <c r="K62" i="1" s="1"/>
  <c r="P193" i="1"/>
  <c r="P192" i="1"/>
  <c r="E14" i="1"/>
  <c r="E13" i="1"/>
  <c r="O8" i="1"/>
  <c r="F8" i="1"/>
  <c r="N10" i="1"/>
  <c r="N142" i="1" s="1"/>
  <c r="C10" i="1"/>
  <c r="P145" i="1"/>
  <c r="P144" i="1"/>
  <c r="P88" i="1"/>
  <c r="P68" i="1"/>
  <c r="P67" i="1"/>
  <c r="P66" i="1"/>
  <c r="P65" i="1"/>
  <c r="P62" i="1"/>
  <c r="P61" i="1"/>
  <c r="P54" i="1"/>
  <c r="P51" i="1"/>
  <c r="P50" i="1"/>
  <c r="P47" i="1"/>
  <c r="P44" i="1"/>
  <c r="P43" i="1"/>
  <c r="P40" i="1"/>
  <c r="P39" i="1"/>
  <c r="P36" i="1"/>
  <c r="P35" i="1"/>
  <c r="P32" i="1"/>
  <c r="P31" i="1"/>
  <c r="P26" i="1"/>
  <c r="P25" i="1"/>
  <c r="P118" i="1"/>
  <c r="P28" i="1"/>
  <c r="P198" i="1"/>
  <c r="P196" i="1"/>
  <c r="P195" i="1"/>
  <c r="P194" i="1"/>
  <c r="P191" i="1"/>
  <c r="P190" i="1"/>
  <c r="P189" i="1"/>
  <c r="P188" i="1"/>
  <c r="O184" i="1"/>
  <c r="P183" i="1"/>
  <c r="P179" i="1"/>
  <c r="P178" i="1"/>
  <c r="O177" i="1"/>
  <c r="P176" i="1"/>
  <c r="P167" i="1"/>
  <c r="P166" i="1"/>
  <c r="P164" i="1"/>
  <c r="O161" i="1"/>
  <c r="P160" i="1"/>
  <c r="O153" i="1"/>
  <c r="O147" i="1"/>
  <c r="N134" i="1"/>
  <c r="N129" i="1"/>
  <c r="O128" i="1" s="1"/>
  <c r="O120" i="1"/>
  <c r="P119" i="1"/>
  <c r="P117" i="1"/>
  <c r="O113" i="1"/>
  <c r="P110" i="1"/>
  <c r="O101" i="1"/>
  <c r="P100" i="1"/>
  <c r="P99" i="1"/>
  <c r="P97" i="1"/>
  <c r="O94" i="1"/>
  <c r="P93" i="1"/>
  <c r="O90" i="1"/>
  <c r="P89" i="1"/>
  <c r="O86" i="1"/>
  <c r="P85" i="1"/>
  <c r="O81" i="1"/>
  <c r="P78" i="1"/>
  <c r="P77" i="1"/>
  <c r="P75" i="1"/>
  <c r="P72" i="1"/>
  <c r="P71" i="1"/>
  <c r="P69" i="1"/>
  <c r="O64" i="1"/>
  <c r="P63" i="1"/>
  <c r="O60" i="1"/>
  <c r="P59" i="1"/>
  <c r="P58" i="1"/>
  <c r="P56" i="1"/>
  <c r="N55" i="1"/>
  <c r="O53" i="1" s="1"/>
  <c r="P52" i="1"/>
  <c r="O49" i="1"/>
  <c r="P48" i="1"/>
  <c r="O46" i="1"/>
  <c r="P45" i="1"/>
  <c r="O42" i="1"/>
  <c r="O38" i="1"/>
  <c r="P37" i="1"/>
  <c r="O34" i="1"/>
  <c r="P33" i="1"/>
  <c r="O30" i="1"/>
  <c r="P29" i="1"/>
  <c r="P27" i="1"/>
  <c r="O24" i="1"/>
  <c r="P23" i="1"/>
  <c r="P22" i="1"/>
  <c r="P20" i="1"/>
  <c r="N19" i="1"/>
  <c r="P16" i="1"/>
  <c r="P15" i="1"/>
  <c r="N182" i="1"/>
  <c r="P11" i="1"/>
  <c r="E182" i="1" l="1"/>
  <c r="E62" i="1"/>
  <c r="O17" i="1"/>
  <c r="O57" i="1"/>
  <c r="O70" i="1"/>
  <c r="O98" i="1"/>
  <c r="N143" i="1"/>
  <c r="O12" i="1"/>
  <c r="N9" i="1"/>
  <c r="O132" i="1"/>
  <c r="M68" i="1"/>
  <c r="M67" i="1"/>
  <c r="M66" i="1"/>
  <c r="M65" i="1"/>
  <c r="M61" i="1"/>
  <c r="M54" i="1"/>
  <c r="M51" i="1"/>
  <c r="M50" i="1"/>
  <c r="M47" i="1"/>
  <c r="M43" i="1"/>
  <c r="M44" i="1"/>
  <c r="M39" i="1"/>
  <c r="M40" i="1"/>
  <c r="M36" i="1"/>
  <c r="M35" i="1"/>
  <c r="M32" i="1"/>
  <c r="M31" i="1"/>
  <c r="M25" i="1"/>
  <c r="M26" i="1"/>
  <c r="M92" i="1"/>
  <c r="M91" i="1"/>
  <c r="M88" i="1"/>
  <c r="M87" i="1"/>
  <c r="M83" i="1"/>
  <c r="M84" i="1"/>
  <c r="M82" i="1"/>
  <c r="M95" i="1"/>
  <c r="M96" i="1"/>
  <c r="M102" i="1"/>
  <c r="M103" i="1"/>
  <c r="M105" i="1"/>
  <c r="M104" i="1"/>
  <c r="M106" i="1"/>
  <c r="M107" i="1"/>
  <c r="M108" i="1"/>
  <c r="M109" i="1"/>
  <c r="M116" i="1"/>
  <c r="M115" i="1"/>
  <c r="M114" i="1"/>
  <c r="M122" i="1"/>
  <c r="M121" i="1"/>
  <c r="M123" i="1"/>
  <c r="M124" i="1"/>
  <c r="M130" i="1"/>
  <c r="M144" i="1"/>
  <c r="M145" i="1"/>
  <c r="M148" i="1"/>
  <c r="M149" i="1"/>
  <c r="M150" i="1"/>
  <c r="M151" i="1"/>
  <c r="M154" i="1"/>
  <c r="M155" i="1"/>
  <c r="M156" i="1"/>
  <c r="M157" i="1"/>
  <c r="M162" i="1"/>
  <c r="M163" i="1"/>
  <c r="M185" i="1"/>
  <c r="M186" i="1"/>
  <c r="M187" i="1"/>
  <c r="M175" i="1"/>
  <c r="M174" i="1"/>
  <c r="M173" i="1"/>
  <c r="M172" i="1"/>
  <c r="M171" i="1"/>
  <c r="M170" i="1"/>
  <c r="M169" i="1"/>
  <c r="M168" i="1"/>
  <c r="M159" i="1"/>
  <c r="M136" i="1"/>
  <c r="M126" i="1"/>
  <c r="M111" i="1"/>
  <c r="M118" i="1"/>
  <c r="M79" i="1"/>
  <c r="G95" i="1"/>
  <c r="G96" i="1"/>
  <c r="G92" i="1"/>
  <c r="G91" i="1"/>
  <c r="G88" i="1"/>
  <c r="G87" i="1"/>
  <c r="G84" i="1"/>
  <c r="G83" i="1"/>
  <c r="G82" i="1"/>
  <c r="G102" i="1"/>
  <c r="G103" i="1"/>
  <c r="G116" i="1"/>
  <c r="G115" i="1"/>
  <c r="G114" i="1"/>
  <c r="G109" i="1"/>
  <c r="G108" i="1"/>
  <c r="G107" i="1"/>
  <c r="G106" i="1"/>
  <c r="G105" i="1"/>
  <c r="G104" i="1"/>
  <c r="G121" i="1"/>
  <c r="G122" i="1"/>
  <c r="G123" i="1"/>
  <c r="G124" i="1"/>
  <c r="G130" i="1"/>
  <c r="G144" i="1"/>
  <c r="G145" i="1"/>
  <c r="G151" i="1"/>
  <c r="G150" i="1"/>
  <c r="G149" i="1"/>
  <c r="G148" i="1"/>
  <c r="G154" i="1"/>
  <c r="G155" i="1"/>
  <c r="G156" i="1"/>
  <c r="G157" i="1"/>
  <c r="G162" i="1"/>
  <c r="G163" i="1"/>
  <c r="G176" i="1"/>
  <c r="G175" i="1"/>
  <c r="G174" i="1"/>
  <c r="G185" i="1"/>
  <c r="G186" i="1"/>
  <c r="G187" i="1"/>
  <c r="G172" i="1"/>
  <c r="G173" i="1"/>
  <c r="G159" i="1"/>
  <c r="G136" i="1"/>
  <c r="G118" i="1"/>
  <c r="G126" i="1"/>
  <c r="G111" i="1"/>
  <c r="G79" i="1"/>
  <c r="M28" i="1"/>
  <c r="L147" i="1"/>
  <c r="P147" i="1" s="1"/>
  <c r="F147" i="1"/>
  <c r="D147" i="1"/>
  <c r="G169" i="1"/>
  <c r="G170" i="1"/>
  <c r="G171" i="1"/>
  <c r="G168" i="1"/>
  <c r="G167" i="1"/>
  <c r="G28" i="1"/>
  <c r="G68" i="1"/>
  <c r="G67" i="1"/>
  <c r="G66" i="1"/>
  <c r="G65" i="1"/>
  <c r="G61" i="1"/>
  <c r="G54" i="1"/>
  <c r="G51" i="1"/>
  <c r="G50" i="1"/>
  <c r="G47" i="1"/>
  <c r="G44" i="1"/>
  <c r="G43" i="1"/>
  <c r="G40" i="1"/>
  <c r="G39" i="1"/>
  <c r="G36" i="1"/>
  <c r="G35" i="1"/>
  <c r="G32" i="1"/>
  <c r="G31" i="1"/>
  <c r="G26" i="1"/>
  <c r="G25" i="1"/>
  <c r="G5" i="1"/>
  <c r="P5" i="1" s="1"/>
  <c r="G196" i="1"/>
  <c r="G195" i="1"/>
  <c r="G194" i="1"/>
  <c r="G191" i="1"/>
  <c r="G146" i="1"/>
  <c r="G139" i="1"/>
  <c r="G137" i="1"/>
  <c r="G135" i="1"/>
  <c r="G131" i="1"/>
  <c r="G127" i="1"/>
  <c r="G125" i="1"/>
  <c r="G119" i="1"/>
  <c r="G117" i="1"/>
  <c r="G112" i="1"/>
  <c r="G110" i="1"/>
  <c r="G99" i="1"/>
  <c r="G97" i="1"/>
  <c r="G93" i="1"/>
  <c r="G89" i="1"/>
  <c r="G85" i="1"/>
  <c r="G80" i="1"/>
  <c r="G71" i="1"/>
  <c r="G69" i="1"/>
  <c r="G63" i="1"/>
  <c r="G58" i="1"/>
  <c r="G56" i="1"/>
  <c r="G52" i="1"/>
  <c r="G48" i="1"/>
  <c r="G45" i="1"/>
  <c r="G41" i="1"/>
  <c r="G37" i="1"/>
  <c r="G33" i="1"/>
  <c r="G29" i="1"/>
  <c r="G27" i="1"/>
  <c r="G22" i="1"/>
  <c r="G20" i="1"/>
  <c r="G16" i="1"/>
  <c r="M5" i="1"/>
  <c r="M11" i="1"/>
  <c r="M15" i="1"/>
  <c r="M16" i="1"/>
  <c r="M20" i="1"/>
  <c r="M22" i="1"/>
  <c r="M23" i="1"/>
  <c r="M27" i="1"/>
  <c r="M29" i="1"/>
  <c r="M33" i="1"/>
  <c r="M37" i="1"/>
  <c r="M45" i="1"/>
  <c r="M48" i="1"/>
  <c r="M52" i="1"/>
  <c r="M56" i="1"/>
  <c r="M58" i="1"/>
  <c r="M59" i="1"/>
  <c r="M63" i="1"/>
  <c r="M69" i="1"/>
  <c r="M71" i="1"/>
  <c r="M72" i="1"/>
  <c r="M75" i="1"/>
  <c r="M77" i="1"/>
  <c r="M78" i="1"/>
  <c r="M80" i="1"/>
  <c r="M85" i="1"/>
  <c r="M89" i="1"/>
  <c r="M93" i="1"/>
  <c r="M97" i="1"/>
  <c r="M99" i="1"/>
  <c r="M100" i="1"/>
  <c r="M110" i="1"/>
  <c r="M112" i="1"/>
  <c r="M117" i="1"/>
  <c r="M119" i="1"/>
  <c r="M125" i="1"/>
  <c r="M127" i="1"/>
  <c r="M131" i="1"/>
  <c r="M135" i="1"/>
  <c r="M137" i="1"/>
  <c r="M139" i="1"/>
  <c r="M140" i="1"/>
  <c r="M146" i="1"/>
  <c r="M160" i="1"/>
  <c r="M164" i="1"/>
  <c r="M166" i="1"/>
  <c r="M167" i="1"/>
  <c r="M176" i="1"/>
  <c r="M178" i="1"/>
  <c r="M179" i="1"/>
  <c r="M183" i="1"/>
  <c r="M188" i="1"/>
  <c r="M190" i="1"/>
  <c r="M191" i="1"/>
  <c r="M194" i="1"/>
  <c r="M195" i="1"/>
  <c r="M196" i="1"/>
  <c r="M198" i="1"/>
  <c r="K18" i="1"/>
  <c r="P18" i="1" s="1"/>
  <c r="E18" i="1"/>
  <c r="P13" i="1"/>
  <c r="K182" i="1"/>
  <c r="C14" i="1"/>
  <c r="C13" i="1"/>
  <c r="O21" i="1" l="1"/>
  <c r="O73" i="1" s="1"/>
  <c r="M182" i="1"/>
  <c r="P182" i="1"/>
  <c r="C182" i="1"/>
  <c r="G182" i="1" s="1"/>
  <c r="C62" i="1"/>
  <c r="M18" i="1"/>
  <c r="P14" i="1"/>
  <c r="O141" i="1"/>
  <c r="O138" i="1"/>
  <c r="M13" i="1"/>
  <c r="G147" i="1"/>
  <c r="M14" i="1"/>
  <c r="M147" i="1"/>
  <c r="G14" i="1"/>
  <c r="G13" i="1"/>
  <c r="D12" i="1"/>
  <c r="F12" i="1"/>
  <c r="L12" i="1"/>
  <c r="P12" i="1" s="1"/>
  <c r="L8" i="1"/>
  <c r="G62" i="1" l="1"/>
  <c r="M62" i="1"/>
  <c r="M8" i="1"/>
  <c r="P8" i="1"/>
  <c r="O165" i="1"/>
  <c r="O74" i="1"/>
  <c r="M12" i="1"/>
  <c r="G12" i="1"/>
  <c r="L184" i="1"/>
  <c r="P184" i="1" s="1"/>
  <c r="L177" i="1"/>
  <c r="P177" i="1" s="1"/>
  <c r="L161" i="1"/>
  <c r="P161" i="1" s="1"/>
  <c r="L153" i="1"/>
  <c r="P153" i="1" s="1"/>
  <c r="K143" i="1"/>
  <c r="P143" i="1" s="1"/>
  <c r="N181" i="1" l="1"/>
  <c r="O192" i="1"/>
  <c r="K134" i="1"/>
  <c r="P134" i="1" s="1"/>
  <c r="K129" i="1"/>
  <c r="P129" i="1" s="1"/>
  <c r="L120" i="1"/>
  <c r="P120" i="1" s="1"/>
  <c r="L113" i="1"/>
  <c r="P113" i="1" s="1"/>
  <c r="L101" i="1"/>
  <c r="P101" i="1" s="1"/>
  <c r="L94" i="1"/>
  <c r="P94" i="1" s="1"/>
  <c r="L90" i="1"/>
  <c r="P90" i="1" s="1"/>
  <c r="L86" i="1"/>
  <c r="P86" i="1" s="1"/>
  <c r="L81" i="1"/>
  <c r="P81" i="1" s="1"/>
  <c r="L64" i="1"/>
  <c r="P64" i="1" s="1"/>
  <c r="L60" i="1"/>
  <c r="P60" i="1" s="1"/>
  <c r="K55" i="1"/>
  <c r="P55" i="1" s="1"/>
  <c r="L49" i="1"/>
  <c r="P49" i="1" s="1"/>
  <c r="L46" i="1"/>
  <c r="P46" i="1" s="1"/>
  <c r="L42" i="1"/>
  <c r="P42" i="1" s="1"/>
  <c r="L38" i="1"/>
  <c r="P38" i="1" s="1"/>
  <c r="L34" i="1"/>
  <c r="P34" i="1" s="1"/>
  <c r="L30" i="1"/>
  <c r="P30" i="1" s="1"/>
  <c r="L24" i="1"/>
  <c r="P24" i="1" s="1"/>
  <c r="K19" i="1"/>
  <c r="P19" i="1" s="1"/>
  <c r="K10" i="1"/>
  <c r="P10" i="1" s="1"/>
  <c r="L128" i="1" l="1"/>
  <c r="P128" i="1" s="1"/>
  <c r="O180" i="1"/>
  <c r="K142" i="1"/>
  <c r="P142" i="1" s="1"/>
  <c r="L17" i="1"/>
  <c r="P17" i="1" s="1"/>
  <c r="L53" i="1"/>
  <c r="L132" i="1"/>
  <c r="P132" i="1" s="1"/>
  <c r="L70" i="1"/>
  <c r="P70" i="1" s="1"/>
  <c r="L98" i="1"/>
  <c r="P98" i="1" s="1"/>
  <c r="K9" i="1"/>
  <c r="P9" i="1" s="1"/>
  <c r="G30" i="3"/>
  <c r="E30" i="3"/>
  <c r="B30" i="3"/>
  <c r="F24" i="3"/>
  <c r="F23" i="3"/>
  <c r="F22" i="3" s="1"/>
  <c r="G22" i="3"/>
  <c r="F20" i="3"/>
  <c r="F19" i="3" s="1"/>
  <c r="G19" i="3"/>
  <c r="F17" i="3"/>
  <c r="F16" i="3"/>
  <c r="F15" i="3" s="1"/>
  <c r="G15" i="3"/>
  <c r="F13" i="3"/>
  <c r="F12" i="3" s="1"/>
  <c r="G12" i="3"/>
  <c r="F10" i="3"/>
  <c r="F9" i="3"/>
  <c r="F8" i="3"/>
  <c r="G7" i="3"/>
  <c r="F7" i="3" l="1"/>
  <c r="F30" i="3"/>
  <c r="L138" i="1"/>
  <c r="P138" i="1" s="1"/>
  <c r="L57" i="1"/>
  <c r="P57" i="1" s="1"/>
  <c r="P53" i="1"/>
  <c r="L141" i="1"/>
  <c r="P141" i="1" s="1"/>
  <c r="O189" i="1"/>
  <c r="O193" i="1" s="1"/>
  <c r="O197" i="1" s="1"/>
  <c r="L21" i="1"/>
  <c r="P21" i="1" s="1"/>
  <c r="F94" i="1"/>
  <c r="M94" i="1" s="1"/>
  <c r="F86" i="1"/>
  <c r="M86" i="1" s="1"/>
  <c r="F81" i="1"/>
  <c r="M81" i="1" s="1"/>
  <c r="F161" i="1"/>
  <c r="M161" i="1" s="1"/>
  <c r="F153" i="1"/>
  <c r="M153" i="1" s="1"/>
  <c r="F184" i="1"/>
  <c r="M184" i="1" s="1"/>
  <c r="L165" i="1" l="1"/>
  <c r="P165" i="1" s="1"/>
  <c r="L73" i="1"/>
  <c r="D153" i="1"/>
  <c r="G153" i="1" s="1"/>
  <c r="L74" i="1" l="1"/>
  <c r="P74" i="1" s="1"/>
  <c r="P73" i="1"/>
  <c r="L192" i="1"/>
  <c r="E10" i="1"/>
  <c r="M10" i="1" s="1"/>
  <c r="E9" i="1" l="1"/>
  <c r="M9" i="1" s="1"/>
  <c r="E143" i="1"/>
  <c r="M143" i="1" s="1"/>
  <c r="F30" i="1"/>
  <c r="M30" i="1" s="1"/>
  <c r="E142" i="1"/>
  <c r="M142" i="1" s="1"/>
  <c r="M133" i="1"/>
  <c r="E134" i="1"/>
  <c r="M134" i="1" s="1"/>
  <c r="D184" i="1"/>
  <c r="D177" i="1"/>
  <c r="D161" i="1"/>
  <c r="G161" i="1" s="1"/>
  <c r="C134" i="1"/>
  <c r="C133" i="1"/>
  <c r="C129" i="1"/>
  <c r="D120" i="1"/>
  <c r="D113" i="1"/>
  <c r="D101" i="1"/>
  <c r="D94" i="1"/>
  <c r="G94" i="1" s="1"/>
  <c r="D90" i="1"/>
  <c r="D86" i="1"/>
  <c r="G86" i="1" s="1"/>
  <c r="D81" i="1"/>
  <c r="G81" i="1" s="1"/>
  <c r="D64" i="1"/>
  <c r="D60" i="1"/>
  <c r="C55" i="1"/>
  <c r="D53" i="1" s="1"/>
  <c r="D49" i="1"/>
  <c r="D46" i="1"/>
  <c r="D42" i="1"/>
  <c r="D38" i="1"/>
  <c r="D34" i="1"/>
  <c r="D30" i="1"/>
  <c r="D24" i="1"/>
  <c r="C19" i="1"/>
  <c r="C18" i="1"/>
  <c r="C142" i="1"/>
  <c r="G142" i="1" s="1"/>
  <c r="C9" i="1"/>
  <c r="D8" i="1"/>
  <c r="G134" i="1" l="1"/>
  <c r="G133" i="1"/>
  <c r="D128" i="1"/>
  <c r="G18" i="1"/>
  <c r="G30" i="1"/>
  <c r="G184" i="1"/>
  <c r="G9" i="1"/>
  <c r="G8" i="1"/>
  <c r="G10" i="1"/>
  <c r="C143" i="1"/>
  <c r="D132" i="1"/>
  <c r="D17" i="1"/>
  <c r="D21" i="1" s="1"/>
  <c r="F132" i="1"/>
  <c r="M132" i="1" s="1"/>
  <c r="D70" i="1"/>
  <c r="D98" i="1"/>
  <c r="D57" i="1"/>
  <c r="D138" i="1" l="1"/>
  <c r="G132" i="1"/>
  <c r="D141" i="1"/>
  <c r="G143" i="1"/>
  <c r="D73" i="1"/>
  <c r="D74" i="1" s="1"/>
  <c r="D165" i="1" l="1"/>
  <c r="D192" i="1" s="1"/>
  <c r="F60" i="1"/>
  <c r="M60" i="1" s="1"/>
  <c r="F141" i="1"/>
  <c r="M141" i="1" s="1"/>
  <c r="E19" i="1"/>
  <c r="M19" i="1" s="1"/>
  <c r="F24" i="1"/>
  <c r="M24" i="1" s="1"/>
  <c r="F34" i="1"/>
  <c r="M34" i="1" s="1"/>
  <c r="F38" i="1"/>
  <c r="M38" i="1" s="1"/>
  <c r="F42" i="1"/>
  <c r="M42" i="1" s="1"/>
  <c r="F46" i="1"/>
  <c r="M46" i="1" s="1"/>
  <c r="F49" i="1"/>
  <c r="M49" i="1" s="1"/>
  <c r="E55" i="1"/>
  <c r="F64" i="1"/>
  <c r="M64" i="1" s="1"/>
  <c r="F177" i="1"/>
  <c r="F101" i="1"/>
  <c r="F113" i="1"/>
  <c r="F120" i="1"/>
  <c r="E129" i="1"/>
  <c r="F90" i="1"/>
  <c r="K181" i="1"/>
  <c r="P181" i="1" s="1"/>
  <c r="M90" i="1" l="1"/>
  <c r="G90" i="1"/>
  <c r="M129" i="1"/>
  <c r="G129" i="1"/>
  <c r="M120" i="1"/>
  <c r="G120" i="1"/>
  <c r="M113" i="1"/>
  <c r="G113" i="1"/>
  <c r="M101" i="1"/>
  <c r="G101" i="1"/>
  <c r="G141" i="1"/>
  <c r="M177" i="1"/>
  <c r="G177" i="1"/>
  <c r="G55" i="1"/>
  <c r="M55" i="1"/>
  <c r="C181" i="1"/>
  <c r="L180" i="1"/>
  <c r="P180" i="1" s="1"/>
  <c r="G42" i="1"/>
  <c r="G38" i="1"/>
  <c r="G49" i="1"/>
  <c r="G46" i="1"/>
  <c r="G34" i="1"/>
  <c r="G24" i="1"/>
  <c r="G19" i="1"/>
  <c r="G60" i="1"/>
  <c r="G64" i="1"/>
  <c r="F53" i="1"/>
  <c r="M53" i="1" s="1"/>
  <c r="F128" i="1"/>
  <c r="F98" i="1"/>
  <c r="F17" i="1"/>
  <c r="M17" i="1" s="1"/>
  <c r="F70" i="1"/>
  <c r="M70" i="1" s="1"/>
  <c r="F165" i="1"/>
  <c r="M165" i="1" s="1"/>
  <c r="D180" i="1" l="1"/>
  <c r="M98" i="1"/>
  <c r="G98" i="1"/>
  <c r="M128" i="1"/>
  <c r="G128" i="1"/>
  <c r="G165" i="1"/>
  <c r="L189" i="1"/>
  <c r="L193" i="1" s="1"/>
  <c r="L197" i="1" s="1"/>
  <c r="G53" i="1"/>
  <c r="G17" i="1"/>
  <c r="G70" i="1"/>
  <c r="F57" i="1"/>
  <c r="M57" i="1" s="1"/>
  <c r="F138" i="1"/>
  <c r="F21" i="1"/>
  <c r="M21" i="1" s="1"/>
  <c r="D189" i="1" l="1"/>
  <c r="D193" i="1" s="1"/>
  <c r="D197" i="1" s="1"/>
  <c r="M138" i="1"/>
  <c r="G138" i="1"/>
  <c r="F192" i="1"/>
  <c r="G192" i="1" s="1"/>
  <c r="G21" i="1"/>
  <c r="G57" i="1"/>
  <c r="F73" i="1"/>
  <c r="M73" i="1" s="1"/>
  <c r="M192" i="1" l="1"/>
  <c r="G73" i="1"/>
  <c r="F74" i="1"/>
  <c r="G74" i="1" l="1"/>
  <c r="M74" i="1"/>
  <c r="E181" i="1"/>
  <c r="G181" i="1" l="1"/>
  <c r="M181" i="1"/>
  <c r="F180" i="1"/>
  <c r="G180" i="1" s="1"/>
  <c r="M180" i="1" l="1"/>
  <c r="F189" i="1"/>
  <c r="G189" i="1" s="1"/>
  <c r="M189" i="1" l="1"/>
  <c r="F193" i="1"/>
  <c r="G193" i="1" s="1"/>
  <c r="F197" i="1" l="1"/>
  <c r="M193" i="1"/>
</calcChain>
</file>

<file path=xl/sharedStrings.xml><?xml version="1.0" encoding="utf-8"?>
<sst xmlns="http://schemas.openxmlformats.org/spreadsheetml/2006/main" count="485" uniqueCount="323">
  <si>
    <t>Titelnummer</t>
  </si>
  <si>
    <t>Bezeichnung</t>
  </si>
  <si>
    <t>Ansätze 2024</t>
  </si>
  <si>
    <t>Erläuterungen</t>
  </si>
  <si>
    <t>Einnahmen</t>
  </si>
  <si>
    <t>25000 grundständige Studierende</t>
  </si>
  <si>
    <t>Steuereinnahmen</t>
  </si>
  <si>
    <t>3900 Promotionsstudierende</t>
  </si>
  <si>
    <t>1</t>
  </si>
  <si>
    <t>Verwaltungseinnahmen</t>
  </si>
  <si>
    <t>100.01</t>
  </si>
  <si>
    <t>für die Fachschaften (4,50 € pro Studi * 2 Semester)</t>
  </si>
  <si>
    <t>100.03</t>
  </si>
  <si>
    <t>VS-Beiträge Promotionsstudierende (10 € pro Studi * 2 Semester)</t>
  </si>
  <si>
    <t>Summe 1</t>
  </si>
  <si>
    <t>2</t>
  </si>
  <si>
    <t>Gemischte Einnahmen</t>
  </si>
  <si>
    <t>210</t>
  </si>
  <si>
    <t>Spenden, Zuschüsse Dritter gesamt</t>
  </si>
  <si>
    <t>davon zentral</t>
  </si>
  <si>
    <t>davon dezentral (Fachschaften)</t>
  </si>
  <si>
    <t>211</t>
  </si>
  <si>
    <t>Zuschüsse der Universität</t>
  </si>
  <si>
    <t>221</t>
  </si>
  <si>
    <t>Veranstaltungen zur Orientierung, Beratung und Vernetzung</t>
  </si>
  <si>
    <t>222</t>
  </si>
  <si>
    <t>Einnahmen aus Abschlussveranstaltungen</t>
  </si>
  <si>
    <t>Fachschaften</t>
  </si>
  <si>
    <t>223</t>
  </si>
  <si>
    <t>Einnahmen aus kulturellen Veranstaltungen</t>
  </si>
  <si>
    <t>240</t>
  </si>
  <si>
    <t>Zinsen</t>
  </si>
  <si>
    <t>250</t>
  </si>
  <si>
    <t>Einnahmen Betrieb gewerblicher Art</t>
  </si>
  <si>
    <t>290</t>
  </si>
  <si>
    <t>Sonstige Einnahmen</t>
  </si>
  <si>
    <t>Summe 2</t>
  </si>
  <si>
    <t>3</t>
  </si>
  <si>
    <t>Rücklagen aus dem Vorjahr</t>
  </si>
  <si>
    <t>310</t>
  </si>
  <si>
    <t>320</t>
  </si>
  <si>
    <t>Rücklage Doktorandenkonvent</t>
  </si>
  <si>
    <t>zentral (für den Umzug der VS)</t>
  </si>
  <si>
    <t>Summe 3</t>
  </si>
  <si>
    <t>Rücklagen aus dem Vorjahr (Kontostand 31.12.)</t>
  </si>
  <si>
    <t>911</t>
  </si>
  <si>
    <t>912</t>
  </si>
  <si>
    <t>Campusrad-Umlage</t>
  </si>
  <si>
    <t>Erstattungen Umlagen RNV</t>
  </si>
  <si>
    <t>Rückzahlung 9 € Ticket</t>
  </si>
  <si>
    <t>Erstattungen Umlage CampusRad</t>
  </si>
  <si>
    <t>Theater-Umlage</t>
  </si>
  <si>
    <t>Zwischenrechnung Einnahmen</t>
  </si>
  <si>
    <t>Einnahmen gesamt</t>
  </si>
  <si>
    <t>Ausgaben</t>
  </si>
  <si>
    <t>4</t>
  </si>
  <si>
    <t>Personal</t>
  </si>
  <si>
    <t>410</t>
  </si>
  <si>
    <t>Angestelltes Personal</t>
  </si>
  <si>
    <t>42</t>
  </si>
  <si>
    <t>Aufwandsentschädigung Exekutiv</t>
  </si>
  <si>
    <t>421</t>
  </si>
  <si>
    <t>AE Vorsitz</t>
  </si>
  <si>
    <t>422</t>
  </si>
  <si>
    <t>AE Referate</t>
  </si>
  <si>
    <t>44</t>
  </si>
  <si>
    <t>Aufwandsentschädigung Legislativ</t>
  </si>
  <si>
    <t>441</t>
  </si>
  <si>
    <t>AE Präsidium</t>
  </si>
  <si>
    <t>442</t>
  </si>
  <si>
    <t>AE Protokollführung StuRa</t>
  </si>
  <si>
    <t>45</t>
  </si>
  <si>
    <t>Aufwandsentschädigungen Wahlen</t>
  </si>
  <si>
    <t>451</t>
  </si>
  <si>
    <t>AE Wahlen</t>
  </si>
  <si>
    <t>452</t>
  </si>
  <si>
    <t>AE Wahlen EDV</t>
  </si>
  <si>
    <t>46</t>
  </si>
  <si>
    <t>Personalverwaltung,- entwicklung und Schulungen</t>
  </si>
  <si>
    <t>461</t>
  </si>
  <si>
    <t>Personalverwaltung</t>
  </si>
  <si>
    <t>462</t>
  </si>
  <si>
    <t>Personalentwicklung, Teambuilding und Schulungen</t>
  </si>
  <si>
    <t>Summe 4</t>
  </si>
  <si>
    <t>5</t>
  </si>
  <si>
    <t>Verwaltungs- und Betriebsaufwand</t>
  </si>
  <si>
    <t>51</t>
  </si>
  <si>
    <t>Sächlicher Verwaltungs- und Betriebsaufwand</t>
  </si>
  <si>
    <t>511</t>
  </si>
  <si>
    <t>Büroausstattung</t>
  </si>
  <si>
    <t>512</t>
  </si>
  <si>
    <t>Ausstattung Bibliothek und Archiv</t>
  </si>
  <si>
    <t>513</t>
  </si>
  <si>
    <t>Weitere Ausstattung</t>
  </si>
  <si>
    <t>514</t>
  </si>
  <si>
    <t>Reparatur/ Instandhaltung</t>
  </si>
  <si>
    <t>515</t>
  </si>
  <si>
    <t>Druck- und Kopierkosten</t>
  </si>
  <si>
    <t>516</t>
  </si>
  <si>
    <t>Putz- und Pflegematerial</t>
  </si>
  <si>
    <t>517</t>
  </si>
  <si>
    <t>Kommunikation</t>
  </si>
  <si>
    <t>520</t>
  </si>
  <si>
    <t>Öffentlichkeitsarbeit</t>
  </si>
  <si>
    <t>53</t>
  </si>
  <si>
    <t>Reise-, Teilnahme- und Transportkosten</t>
  </si>
  <si>
    <t>531</t>
  </si>
  <si>
    <t>Dienstreisen</t>
  </si>
  <si>
    <t>532</t>
  </si>
  <si>
    <t>Seminare und Fortbildungen (Teilnahme an externen)</t>
  </si>
  <si>
    <t>533</t>
  </si>
  <si>
    <t>Transportkosten</t>
  </si>
  <si>
    <t>540</t>
  </si>
  <si>
    <t>Bewirtungskosten und Lebensmittel (intern)</t>
  </si>
  <si>
    <t>55</t>
  </si>
  <si>
    <t>Ausgaben für Dienstleistungen</t>
  </si>
  <si>
    <t>550</t>
  </si>
  <si>
    <t>551</t>
  </si>
  <si>
    <t>Dienstleistungen Wahlen</t>
  </si>
  <si>
    <t>552</t>
  </si>
  <si>
    <t>Bankgebühren</t>
  </si>
  <si>
    <t>553</t>
  </si>
  <si>
    <t>560</t>
  </si>
  <si>
    <t>Dankesgeschenke</t>
  </si>
  <si>
    <t>590</t>
  </si>
  <si>
    <t>Steuern, Abgaben</t>
  </si>
  <si>
    <t>Summe 5</t>
  </si>
  <si>
    <t>6</t>
  </si>
  <si>
    <t>Zuweisungen und Förderung</t>
  </si>
  <si>
    <t>61</t>
  </si>
  <si>
    <t>Zuweisungen</t>
  </si>
  <si>
    <t>612</t>
  </si>
  <si>
    <t>613</t>
  </si>
  <si>
    <t>614</t>
  </si>
  <si>
    <t>Autonome Referate</t>
  </si>
  <si>
    <t>62</t>
  </si>
  <si>
    <t>621</t>
  </si>
  <si>
    <t>622</t>
  </si>
  <si>
    <t>623</t>
  </si>
  <si>
    <t>624</t>
  </si>
  <si>
    <t>63</t>
  </si>
  <si>
    <t>Soziale Belange der Studierendenschaft</t>
  </si>
  <si>
    <t>631</t>
  </si>
  <si>
    <t>632</t>
  </si>
  <si>
    <t>Unterstützung geflüchteter Studierender in wirtschaftlicher Notlage</t>
  </si>
  <si>
    <t>Exkursionsförderung für Härtefälle</t>
  </si>
  <si>
    <t>634</t>
  </si>
  <si>
    <t>Rechtsberatung für Studierende</t>
  </si>
  <si>
    <t>Verbindlichkeiten aus Vorjahresbeschlüssen</t>
  </si>
  <si>
    <t>Zusagen an Gruppen und Initiativen aus dem Vorjahr</t>
  </si>
  <si>
    <t>weitere Verbindlichkeiten</t>
  </si>
  <si>
    <t>Summe 6</t>
  </si>
  <si>
    <t xml:space="preserve">7 </t>
  </si>
  <si>
    <t>Projekte der VS</t>
  </si>
  <si>
    <t>710</t>
  </si>
  <si>
    <t>Projekte und Veranstaltungen inhaltlicher Art</t>
  </si>
  <si>
    <t>721</t>
  </si>
  <si>
    <t>722</t>
  </si>
  <si>
    <t>Überregionale Vernetzungsveranstaltungen</t>
  </si>
  <si>
    <t>730</t>
  </si>
  <si>
    <t>Abschlussveranstaltungen</t>
  </si>
  <si>
    <t>740</t>
  </si>
  <si>
    <t>Projekte und Veranstaltungen kultureller und geselliger Art</t>
  </si>
  <si>
    <t>750</t>
  </si>
  <si>
    <t>Bewirtungskosten und Lebensmittel</t>
  </si>
  <si>
    <t>780</t>
  </si>
  <si>
    <t>Betrieb gewerblicher Art</t>
  </si>
  <si>
    <t>790</t>
  </si>
  <si>
    <t>Summe 7</t>
  </si>
  <si>
    <t>Rückerstattung Campusrad-Umlage</t>
  </si>
  <si>
    <t>Einsatzgebiet</t>
  </si>
  <si>
    <t>Finanzen</t>
  </si>
  <si>
    <t>Belegprüfung/Bürosupport</t>
  </si>
  <si>
    <t>Gremien</t>
  </si>
  <si>
    <t>Gremiensupport</t>
  </si>
  <si>
    <t>E 5</t>
  </si>
  <si>
    <t>EDV</t>
  </si>
  <si>
    <t>EDV-Service</t>
  </si>
  <si>
    <t>Server/Administration</t>
  </si>
  <si>
    <t>E9b</t>
  </si>
  <si>
    <t>Büro/Service</t>
  </si>
  <si>
    <t>Ausleihe/Räume/Beschaffung</t>
  </si>
  <si>
    <t>E9a</t>
  </si>
  <si>
    <t>Gesamtanzahl:</t>
  </si>
  <si>
    <t>Haushaltsplan 2024 der Verfassten Studierendenschaft der Universität Heidelberg</t>
  </si>
  <si>
    <t>(2024: ausgehend von 25000 grundständigen Studierenden)</t>
  </si>
  <si>
    <t>(2023: ausgehend von 3900 Promotionsstudierenden)</t>
  </si>
  <si>
    <t>Gruppe</t>
  </si>
  <si>
    <t>Stufe</t>
  </si>
  <si>
    <t xml:space="preserve">E4 </t>
  </si>
  <si>
    <t>6M</t>
  </si>
  <si>
    <t>Endstufe</t>
  </si>
  <si>
    <t>E7</t>
  </si>
  <si>
    <t>Wochenstunden (von 39,5)</t>
  </si>
  <si>
    <t>VZ: Vollzeitstelle</t>
  </si>
  <si>
    <t>Überweisungen/Buchhaltung</t>
  </si>
  <si>
    <t>Stellen-Anzahl</t>
  </si>
  <si>
    <t>mit Tarif- und Stundenerhöhg. Stufenanstieg, Überstd. Verwaltungskosten, Lohnsteuer etc.</t>
  </si>
  <si>
    <t>112</t>
  </si>
  <si>
    <t>113</t>
  </si>
  <si>
    <t>291</t>
  </si>
  <si>
    <t>292</t>
  </si>
  <si>
    <t>570</t>
  </si>
  <si>
    <t>580</t>
  </si>
  <si>
    <t>Durch die Beitragsordnung gesondert festgelegte Ausgaben</t>
  </si>
  <si>
    <t>110</t>
  </si>
  <si>
    <t>Durch die Beitragsordnung zweckgebundene Einnahmen</t>
  </si>
  <si>
    <t>Einnahmen + Rücklagen aus dem Vorjahr</t>
  </si>
  <si>
    <t>582</t>
  </si>
  <si>
    <t>583</t>
  </si>
  <si>
    <t>518</t>
  </si>
  <si>
    <t>Rückzahlung Kaution</t>
  </si>
  <si>
    <t>572</t>
  </si>
  <si>
    <t>573</t>
  </si>
  <si>
    <t>9</t>
  </si>
  <si>
    <t>Summe 9</t>
  </si>
  <si>
    <t>Einstellung Rücklagen</t>
  </si>
  <si>
    <t>Rücklagen</t>
  </si>
  <si>
    <t>Saldo</t>
  </si>
  <si>
    <t>Schlüsselkautionen (Durchlaufend)</t>
  </si>
  <si>
    <t>910</t>
  </si>
  <si>
    <t>Serverkosten, Verwaltungssoftware IT/Finanzen</t>
  </si>
  <si>
    <t>diverse Dienstleistungen</t>
  </si>
  <si>
    <t>Erfahrungswert</t>
  </si>
  <si>
    <t>920</t>
  </si>
  <si>
    <t>Einstellung in allgemeine Rücklage</t>
  </si>
  <si>
    <t>921</t>
  </si>
  <si>
    <t>Umzug der VS</t>
  </si>
  <si>
    <t>Einstellung in zweckgebundene Rücklage</t>
  </si>
  <si>
    <t>922</t>
  </si>
  <si>
    <t>Restposten</t>
  </si>
  <si>
    <t>230</t>
  </si>
  <si>
    <t>Kaution</t>
  </si>
  <si>
    <t>242</t>
  </si>
  <si>
    <t>Schlüsselkaution</t>
  </si>
  <si>
    <t xml:space="preserve">Hälftig als Einnahme, hälftig als Rücklage </t>
  </si>
  <si>
    <t>siehe 242</t>
  </si>
  <si>
    <t>Schlüsselkautionen</t>
  </si>
  <si>
    <t>923</t>
  </si>
  <si>
    <t>312</t>
  </si>
  <si>
    <t>Entnahme aus allgemeiner Rücklage</t>
  </si>
  <si>
    <t>311</t>
  </si>
  <si>
    <t>zentrale allgemeine Rücklage</t>
  </si>
  <si>
    <t>321</t>
  </si>
  <si>
    <t>322</t>
  </si>
  <si>
    <t>323</t>
  </si>
  <si>
    <t>329</t>
  </si>
  <si>
    <t>Entnahme aus zweckgebundener Rücklage</t>
  </si>
  <si>
    <t>Rückerstattungen Beitragszahlungen</t>
  </si>
  <si>
    <t>Fachschaften (ohne Rücklagen: diese siehe 321)</t>
  </si>
  <si>
    <t>Doktorandenkonvent (ohne Rücklagen: diese siehe 312)</t>
  </si>
  <si>
    <t>AE Notlagenausschuss</t>
  </si>
  <si>
    <t>Zwischenrechnung Ausgaben</t>
  </si>
  <si>
    <t>Ausgaben gesamt</t>
  </si>
  <si>
    <t>615</t>
  </si>
  <si>
    <t>StuRalisten</t>
  </si>
  <si>
    <t>Notlagenzuschuss</t>
  </si>
  <si>
    <t>423</t>
  </si>
  <si>
    <t>(Zahlungen aus zweckgebundenen Rücklagen)</t>
  </si>
  <si>
    <t>Mitgliedsbeiträge</t>
  </si>
  <si>
    <t>zu niedrige Berechnung im letzten Jahr, Erhöhung durch AEO</t>
  </si>
  <si>
    <t>Beitrag an die Fachschaften:</t>
  </si>
  <si>
    <t>Beitrag an den Dokkonvent:</t>
  </si>
  <si>
    <t>Ausgaben (ohne Einstellungen in die Rücklagen)</t>
  </si>
  <si>
    <t>64</t>
  </si>
  <si>
    <t>65</t>
  </si>
  <si>
    <t>651</t>
  </si>
  <si>
    <t>652</t>
  </si>
  <si>
    <t xml:space="preserve">in % einer VZ </t>
  </si>
  <si>
    <t>neue Stufe ab</t>
  </si>
  <si>
    <t>Haushalt/Verwaltung (BfH)</t>
  </si>
  <si>
    <t>E13</t>
  </si>
  <si>
    <t>n.a</t>
  </si>
  <si>
    <t>4M</t>
  </si>
  <si>
    <t>Öffentlichkeit-/Pressearbeit</t>
  </si>
  <si>
    <t>Öffentlichkeit (Schwerpunkt Engl.)</t>
  </si>
  <si>
    <t>Soziales</t>
  </si>
  <si>
    <t>Sozialberatung/Notlagenfonds</t>
  </si>
  <si>
    <t>E10</t>
  </si>
  <si>
    <t>Stellenplan 2025</t>
  </si>
  <si>
    <t>letztes Quartal 2027</t>
  </si>
  <si>
    <t>zweites Quartal 2025</t>
  </si>
  <si>
    <t>Betrag (GESCHÄZT) Arbeitgeberbrutto 2025</t>
  </si>
  <si>
    <t>für zentrale Zwecke (5,50 € + 10,50 € pro Studi)</t>
  </si>
  <si>
    <t>VS-Beiträge grundständige Studierende (10 € pro Studi plus 15 € pro Studi)</t>
  </si>
  <si>
    <t>Ansätze 2025</t>
  </si>
  <si>
    <t>zentral</t>
  </si>
  <si>
    <t>dezentral (Fachschaften)</t>
  </si>
  <si>
    <t>Nicht ihrem Zwecke zugeführte Mittel werden am Ende des Haushaltsjahres soweit nicht anders festgelegt in die zentrale allgemeine Rücklage überführt.</t>
  </si>
  <si>
    <t>Beitrag pro Studi 2026:</t>
  </si>
  <si>
    <t>E5</t>
  </si>
  <si>
    <t>Austritt aus dem fzs</t>
  </si>
  <si>
    <t>Förderung von Projekten, Gruppen und Initiativen</t>
  </si>
  <si>
    <t>Unterstützung studentischer Projekte und Gruppen</t>
  </si>
  <si>
    <t>Pflege der überregionalen und internationalen Studierendenbeziehungen</t>
  </si>
  <si>
    <t>Förderungen für Fachschaftsprojekte</t>
  </si>
  <si>
    <t>Solidartopf für kleine Fachschaften zur Unterstützung bei Projekten</t>
  </si>
  <si>
    <t>633</t>
  </si>
  <si>
    <t>Der tatsächliche Betrag steht erst am Jahresende fest</t>
  </si>
  <si>
    <t>2025: Studierende gesamt: 28900</t>
  </si>
  <si>
    <t>Projektion 2026</t>
  </si>
  <si>
    <t>Projektion 2027</t>
  </si>
  <si>
    <t>Unterschied zum Vorjahr</t>
  </si>
  <si>
    <t>Beitrag pro Studi 2027:</t>
  </si>
  <si>
    <t>Titelnr.</t>
  </si>
  <si>
    <t xml:space="preserve">Beitrag pro Studi </t>
  </si>
  <si>
    <t>reguläre Entwicklung, Stufen, etc.</t>
  </si>
  <si>
    <t>Anpassung Verwaltungsbeitrag</t>
  </si>
  <si>
    <t>Anpassung an tatsächliche Ausgaben</t>
  </si>
  <si>
    <t>Sparmaßnahme</t>
  </si>
  <si>
    <t>teilweise Auszahlung 2024</t>
  </si>
  <si>
    <t>Anpassung an reguläres Niveau</t>
  </si>
  <si>
    <t>Schätzung</t>
  </si>
  <si>
    <t>durchlaufend, Anapssung durch BeitrO</t>
  </si>
  <si>
    <t>unverbindliche Projektionen für 2026 und 2027</t>
  </si>
  <si>
    <t>n.a.</t>
  </si>
  <si>
    <t>durchlaufend, siehe Einnahmen DocKonvent</t>
  </si>
  <si>
    <t>durchlaufend, siehe Einnahmen nextbike</t>
  </si>
  <si>
    <t>Aufhebung Sparmaßnahme</t>
  </si>
  <si>
    <t>Preisentwicklung</t>
  </si>
  <si>
    <t>für zentrale Zwecke (3,80 € pro Studi * 2 Semester)</t>
  </si>
  <si>
    <t>für den Doktorandenkonvent (6,20 € pro Studi * 2 Semester)</t>
  </si>
  <si>
    <t>Erhöhung des Beitrages auf 12 €, dann 16 €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</si>
</sst>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0\ [$€-407];[Red]\-#,##0.00\ [$€-407]"/>
    <numFmt numFmtId="167" formatCode="#,##0.00\ _€"/>
    <numFmt numFmtId="168" formatCode="#,##0\ &quot;€&quot;"/>
    <numFmt numFmtId="169" formatCode="0.0000"/>
    <numFmt numFmtId="170" formatCode="0.000"/>
  </numFmts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scheme val="minor"/>
    </font>
    <font>
      <sz val="11"/>
      <color rgb="FF9C6500"/>
      <name val="Calibri"/>
      <scheme val="minor"/>
    </font>
    <font>
      <sz val="11"/>
      <color rgb="FF9C0006"/>
      <name val="Calibri"/>
      <scheme val="minor"/>
    </font>
    <font>
      <sz val="11"/>
      <color indexed="64"/>
      <name val="Calibri"/>
    </font>
    <font>
      <b/>
      <sz val="20"/>
      <color theme="1"/>
      <name val="Calibri"/>
      <scheme val="minor"/>
    </font>
    <font>
      <b/>
      <sz val="11"/>
      <color theme="1"/>
      <name val="Calibri"/>
      <scheme val="minor"/>
    </font>
    <font>
      <b/>
      <u/>
      <sz val="11"/>
      <color theme="1"/>
      <name val="Calibri"/>
      <scheme val="minor"/>
    </font>
    <font>
      <i/>
      <sz val="11"/>
      <color theme="1"/>
      <name val="Calibri"/>
      <scheme val="minor"/>
    </font>
    <font>
      <sz val="11"/>
      <color rgb="FF485365"/>
      <name val="Arial"/>
    </font>
    <font>
      <sz val="10"/>
      <color theme="1"/>
      <name val="Calibri"/>
      <scheme val="minor"/>
    </font>
    <font>
      <sz val="11"/>
      <name val="Calibri"/>
      <scheme val="minor"/>
    </font>
    <font>
      <sz val="16"/>
      <color theme="1"/>
      <name val="Arial"/>
    </font>
    <font>
      <i/>
      <sz val="11"/>
      <name val="Calibri"/>
      <scheme val="minor"/>
    </font>
    <font>
      <b/>
      <sz val="1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1"/>
    </font>
    <font>
      <b/>
      <sz val="15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rgb="FFFFC000"/>
        <bgColor rgb="FF92D050"/>
      </patternFill>
    </fill>
    <fill>
      <patternFill patternType="solid">
        <fgColor theme="7" tint="0.39997558519241921"/>
        <bgColor rgb="FF92D050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1" fillId="2" borderId="0" applyNumberFormat="0" applyBorder="0" applyProtection="0"/>
    <xf numFmtId="0" fontId="12" fillId="3" borderId="0" applyNumberFormat="0" applyBorder="0" applyProtection="0"/>
    <xf numFmtId="0" fontId="13" fillId="4" borderId="0" applyNumberFormat="0" applyBorder="0" applyProtection="0"/>
    <xf numFmtId="0" fontId="14" fillId="0" borderId="0"/>
    <xf numFmtId="44" fontId="25" fillId="0" borderId="0" applyFont="0" applyFill="0" applyBorder="0" applyProtection="0"/>
    <xf numFmtId="0" fontId="32" fillId="0" borderId="0"/>
    <xf numFmtId="0" fontId="33" fillId="0" borderId="0"/>
    <xf numFmtId="0" fontId="32" fillId="0" borderId="0"/>
    <xf numFmtId="164" fontId="25" fillId="0" borderId="0" applyFont="0" applyFill="0" applyBorder="0" applyAlignment="0" applyProtection="0"/>
  </cellStyleXfs>
  <cellXfs count="337">
    <xf numFmtId="0" fontId="0" fillId="0" borderId="0" xfId="0"/>
    <xf numFmtId="165" fontId="0" fillId="0" borderId="0" xfId="0" applyNumberFormat="1"/>
    <xf numFmtId="8" fontId="0" fillId="0" borderId="0" xfId="0" applyNumberFormat="1"/>
    <xf numFmtId="8" fontId="16" fillId="0" borderId="2" xfId="0" applyNumberFormat="1" applyFont="1" applyBorder="1"/>
    <xf numFmtId="0" fontId="16" fillId="0" borderId="1" xfId="0" applyFont="1" applyBorder="1" applyAlignment="1">
      <alignment horizontal="right"/>
    </xf>
    <xf numFmtId="8" fontId="0" fillId="5" borderId="0" xfId="0" applyNumberFormat="1" applyFill="1"/>
    <xf numFmtId="0" fontId="0" fillId="5" borderId="3" xfId="0" applyFill="1" applyBorder="1"/>
    <xf numFmtId="3" fontId="0" fillId="0" borderId="0" xfId="0" applyNumberFormat="1"/>
    <xf numFmtId="49" fontId="0" fillId="0" borderId="0" xfId="0" applyNumberFormat="1"/>
    <xf numFmtId="0" fontId="17" fillId="0" borderId="0" xfId="0" applyFont="1"/>
    <xf numFmtId="0" fontId="16" fillId="6" borderId="4" xfId="0" applyFont="1" applyFill="1" applyBorder="1"/>
    <xf numFmtId="0" fontId="0" fillId="6" borderId="5" xfId="0" applyFill="1" applyBorder="1"/>
    <xf numFmtId="0" fontId="0" fillId="7" borderId="0" xfId="0" applyFill="1"/>
    <xf numFmtId="49" fontId="17" fillId="7" borderId="0" xfId="0" applyNumberFormat="1" applyFont="1" applyFill="1"/>
    <xf numFmtId="0" fontId="17" fillId="7" borderId="0" xfId="0" applyFont="1" applyFill="1"/>
    <xf numFmtId="8" fontId="0" fillId="7" borderId="4" xfId="0" applyNumberFormat="1" applyFill="1" applyBorder="1"/>
    <xf numFmtId="0" fontId="0" fillId="7" borderId="6" xfId="0" applyFill="1" applyBorder="1"/>
    <xf numFmtId="8" fontId="0" fillId="0" borderId="4" xfId="0" applyNumberFormat="1" applyBorder="1"/>
    <xf numFmtId="0" fontId="0" fillId="0" borderId="6" xfId="0" applyBorder="1"/>
    <xf numFmtId="49" fontId="16" fillId="6" borderId="7" xfId="0" applyNumberFormat="1" applyFont="1" applyFill="1" applyBorder="1"/>
    <xf numFmtId="0" fontId="16" fillId="6" borderId="8" xfId="0" applyFont="1" applyFill="1" applyBorder="1"/>
    <xf numFmtId="8" fontId="0" fillId="5" borderId="7" xfId="0" applyNumberFormat="1" applyFill="1" applyBorder="1"/>
    <xf numFmtId="0" fontId="0" fillId="5" borderId="9" xfId="0" applyFill="1" applyBorder="1"/>
    <xf numFmtId="49" fontId="0" fillId="0" borderId="10" xfId="0" applyNumberFormat="1" applyBorder="1"/>
    <xf numFmtId="0" fontId="0" fillId="0" borderId="1" xfId="0" applyBorder="1"/>
    <xf numFmtId="8" fontId="0" fillId="5" borderId="11" xfId="0" applyNumberFormat="1" applyFill="1" applyBorder="1"/>
    <xf numFmtId="8" fontId="0" fillId="5" borderId="3" xfId="0" applyNumberFormat="1" applyFill="1" applyBorder="1"/>
    <xf numFmtId="0" fontId="0" fillId="0" borderId="11" xfId="0" applyBorder="1"/>
    <xf numFmtId="0" fontId="18" fillId="0" borderId="0" xfId="0" applyFont="1"/>
    <xf numFmtId="165" fontId="18" fillId="5" borderId="11" xfId="0" applyNumberFormat="1" applyFont="1" applyFill="1" applyBorder="1"/>
    <xf numFmtId="0" fontId="18" fillId="0" borderId="0" xfId="0" quotePrefix="1" applyFont="1"/>
    <xf numFmtId="0" fontId="18" fillId="0" borderId="0" xfId="0" applyFont="1" applyAlignment="1">
      <alignment horizontal="right"/>
    </xf>
    <xf numFmtId="0" fontId="20" fillId="0" borderId="0" xfId="0" applyFont="1"/>
    <xf numFmtId="49" fontId="0" fillId="0" borderId="11" xfId="0" applyNumberFormat="1" applyBorder="1"/>
    <xf numFmtId="8" fontId="18" fillId="5" borderId="11" xfId="0" applyNumberFormat="1" applyFont="1" applyFill="1" applyBorder="1"/>
    <xf numFmtId="49" fontId="16" fillId="6" borderId="13" xfId="0" applyNumberFormat="1" applyFont="1" applyFill="1" applyBorder="1"/>
    <xf numFmtId="165" fontId="16" fillId="6" borderId="4" xfId="0" applyNumberFormat="1" applyFont="1" applyFill="1" applyBorder="1"/>
    <xf numFmtId="165" fontId="16" fillId="6" borderId="13" xfId="0" applyNumberFormat="1" applyFont="1" applyFill="1" applyBorder="1"/>
    <xf numFmtId="165" fontId="16" fillId="6" borderId="5" xfId="0" applyNumberFormat="1" applyFont="1" applyFill="1" applyBorder="1"/>
    <xf numFmtId="49" fontId="0" fillId="7" borderId="0" xfId="0" applyNumberFormat="1" applyFill="1"/>
    <xf numFmtId="0" fontId="16" fillId="0" borderId="0" xfId="0" applyFont="1"/>
    <xf numFmtId="8" fontId="16" fillId="5" borderId="7" xfId="0" applyNumberFormat="1" applyFont="1" applyFill="1" applyBorder="1"/>
    <xf numFmtId="0" fontId="16" fillId="5" borderId="9" xfId="0" applyFont="1" applyFill="1" applyBorder="1"/>
    <xf numFmtId="165" fontId="16" fillId="0" borderId="0" xfId="0" applyNumberFormat="1" applyFont="1"/>
    <xf numFmtId="8" fontId="0" fillId="6" borderId="13" xfId="0" applyNumberFormat="1" applyFill="1" applyBorder="1"/>
    <xf numFmtId="8" fontId="0" fillId="6" borderId="5" xfId="0" applyNumberFormat="1" applyFill="1" applyBorder="1"/>
    <xf numFmtId="49" fontId="16" fillId="0" borderId="7" xfId="0" applyNumberFormat="1" applyFont="1" applyBorder="1"/>
    <xf numFmtId="0" fontId="0" fillId="0" borderId="8" xfId="0" applyBorder="1"/>
    <xf numFmtId="8" fontId="0" fillId="5" borderId="8" xfId="0" applyNumberFormat="1" applyFill="1" applyBorder="1"/>
    <xf numFmtId="165" fontId="0" fillId="5" borderId="3" xfId="0" applyNumberFormat="1" applyFill="1" applyBorder="1"/>
    <xf numFmtId="4" fontId="22" fillId="0" borderId="0" xfId="0" applyNumberFormat="1" applyFont="1"/>
    <xf numFmtId="0" fontId="16" fillId="0" borderId="13" xfId="0" applyFont="1" applyBorder="1"/>
    <xf numFmtId="0" fontId="16" fillId="0" borderId="4" xfId="0" applyFont="1" applyBorder="1"/>
    <xf numFmtId="8" fontId="0" fillId="5" borderId="4" xfId="0" applyNumberFormat="1" applyFill="1" applyBorder="1"/>
    <xf numFmtId="0" fontId="0" fillId="5" borderId="5" xfId="0" applyFill="1" applyBorder="1"/>
    <xf numFmtId="0" fontId="0" fillId="0" borderId="4" xfId="0" applyBorder="1"/>
    <xf numFmtId="0" fontId="18" fillId="0" borderId="0" xfId="0" applyFont="1" applyAlignment="1">
      <alignment horizontal="left"/>
    </xf>
    <xf numFmtId="0" fontId="21" fillId="0" borderId="1" xfId="1" applyFont="1" applyFill="1" applyBorder="1"/>
    <xf numFmtId="8" fontId="23" fillId="5" borderId="11" xfId="0" applyNumberFormat="1" applyFont="1" applyFill="1" applyBorder="1"/>
    <xf numFmtId="165" fontId="24" fillId="6" borderId="5" xfId="0" applyNumberFormat="1" applyFont="1" applyFill="1" applyBorder="1"/>
    <xf numFmtId="165" fontId="18" fillId="5" borderId="11" xfId="2" applyNumberFormat="1" applyFont="1" applyFill="1" applyBorder="1"/>
    <xf numFmtId="4" fontId="0" fillId="0" borderId="0" xfId="0" applyNumberFormat="1" applyAlignment="1">
      <alignment horizontal="left"/>
    </xf>
    <xf numFmtId="8" fontId="18" fillId="5" borderId="0" xfId="0" applyNumberFormat="1" applyFont="1" applyFill="1"/>
    <xf numFmtId="0" fontId="0" fillId="7" borderId="1" xfId="0" applyFill="1" applyBorder="1"/>
    <xf numFmtId="0" fontId="0" fillId="0" borderId="15" xfId="0" applyBorder="1"/>
    <xf numFmtId="0" fontId="28" fillId="0" borderId="0" xfId="0" applyFont="1"/>
    <xf numFmtId="0" fontId="26" fillId="0" borderId="0" xfId="0" applyFont="1"/>
    <xf numFmtId="0" fontId="26" fillId="8" borderId="18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applyBorder="1"/>
    <xf numFmtId="0" fontId="26" fillId="0" borderId="19" xfId="0" applyFont="1" applyBorder="1" applyAlignment="1">
      <alignment horizontal="left"/>
    </xf>
    <xf numFmtId="0" fontId="26" fillId="0" borderId="16" xfId="0" applyFont="1" applyBorder="1"/>
    <xf numFmtId="0" fontId="26" fillId="9" borderId="17" xfId="0" applyFont="1" applyFill="1" applyBorder="1" applyAlignment="1">
      <alignment horizontal="left"/>
    </xf>
    <xf numFmtId="0" fontId="0" fillId="0" borderId="19" xfId="0" applyBorder="1" applyAlignment="1">
      <alignment horizontal="left"/>
    </xf>
    <xf numFmtId="0" fontId="26" fillId="8" borderId="17" xfId="0" applyFont="1" applyFill="1" applyBorder="1" applyAlignment="1">
      <alignment horizontal="left"/>
    </xf>
    <xf numFmtId="0" fontId="0" fillId="0" borderId="19" xfId="0" applyBorder="1"/>
    <xf numFmtId="0" fontId="0" fillId="0" borderId="22" xfId="0" applyBorder="1"/>
    <xf numFmtId="0" fontId="0" fillId="0" borderId="23" xfId="0" applyBorder="1" applyAlignment="1">
      <alignment horizontal="left"/>
    </xf>
    <xf numFmtId="0" fontId="26" fillId="0" borderId="23" xfId="0" applyFont="1" applyBorder="1"/>
    <xf numFmtId="0" fontId="0" fillId="8" borderId="25" xfId="0" applyFill="1" applyBorder="1"/>
    <xf numFmtId="0" fontId="0" fillId="0" borderId="15" xfId="0" applyBorder="1" applyAlignment="1">
      <alignment horizontal="right"/>
    </xf>
    <xf numFmtId="0" fontId="0" fillId="9" borderId="25" xfId="0" applyFill="1" applyBorder="1" applyAlignment="1">
      <alignment horizontal="right"/>
    </xf>
    <xf numFmtId="0" fontId="0" fillId="0" borderId="26" xfId="0" applyBorder="1" applyAlignment="1">
      <alignment horizontal="right"/>
    </xf>
    <xf numFmtId="0" fontId="0" fillId="8" borderId="25" xfId="0" applyFill="1" applyBorder="1" applyAlignment="1">
      <alignment horizontal="right"/>
    </xf>
    <xf numFmtId="0" fontId="0" fillId="0" borderId="26" xfId="0" applyBorder="1" applyAlignment="1">
      <alignment horizontal="left"/>
    </xf>
    <xf numFmtId="0" fontId="26" fillId="0" borderId="24" xfId="0" applyFont="1" applyBorder="1" applyAlignment="1">
      <alignment wrapText="1"/>
    </xf>
    <xf numFmtId="49" fontId="0" fillId="0" borderId="26" xfId="0" applyNumberFormat="1" applyBorder="1" applyAlignment="1">
      <alignment horizontal="left"/>
    </xf>
    <xf numFmtId="0" fontId="26" fillId="0" borderId="20" xfId="0" applyFont="1" applyBorder="1" applyAlignment="1">
      <alignment wrapText="1"/>
    </xf>
    <xf numFmtId="0" fontId="0" fillId="0" borderId="12" xfId="0" applyBorder="1"/>
    <xf numFmtId="0" fontId="0" fillId="0" borderId="31" xfId="0" applyBorder="1"/>
    <xf numFmtId="0" fontId="0" fillId="8" borderId="17" xfId="0" applyFill="1" applyBorder="1"/>
    <xf numFmtId="14" fontId="0" fillId="0" borderId="18" xfId="0" applyNumberFormat="1" applyBorder="1" applyAlignment="1">
      <alignment horizontal="left"/>
    </xf>
    <xf numFmtId="0" fontId="0" fillId="9" borderId="17" xfId="0" applyFill="1" applyBorder="1"/>
    <xf numFmtId="8" fontId="27" fillId="5" borderId="3" xfId="0" applyNumberFormat="1" applyFont="1" applyFill="1" applyBorder="1"/>
    <xf numFmtId="8" fontId="27" fillId="5" borderId="11" xfId="0" applyNumberFormat="1" applyFont="1" applyFill="1" applyBorder="1"/>
    <xf numFmtId="0" fontId="27" fillId="0" borderId="0" xfId="0" applyFont="1"/>
    <xf numFmtId="0" fontId="10" fillId="0" borderId="0" xfId="0" applyFont="1"/>
    <xf numFmtId="49" fontId="26" fillId="6" borderId="7" xfId="0" applyNumberFormat="1" applyFont="1" applyFill="1" applyBorder="1"/>
    <xf numFmtId="49" fontId="26" fillId="6" borderId="13" xfId="0" applyNumberFormat="1" applyFont="1" applyFill="1" applyBorder="1"/>
    <xf numFmtId="0" fontId="26" fillId="6" borderId="8" xfId="0" applyFont="1" applyFill="1" applyBorder="1"/>
    <xf numFmtId="0" fontId="26" fillId="6" borderId="4" xfId="0" applyFont="1" applyFill="1" applyBorder="1"/>
    <xf numFmtId="49" fontId="0" fillId="7" borderId="6" xfId="0" applyNumberFormat="1" applyFill="1" applyBorder="1"/>
    <xf numFmtId="0" fontId="26" fillId="0" borderId="4" xfId="0" applyFont="1" applyBorder="1"/>
    <xf numFmtId="0" fontId="26" fillId="0" borderId="8" xfId="0" applyFont="1" applyBorder="1"/>
    <xf numFmtId="0" fontId="31" fillId="0" borderId="0" xfId="0" applyFont="1"/>
    <xf numFmtId="8" fontId="30" fillId="5" borderId="3" xfId="0" applyNumberFormat="1" applyFont="1" applyFill="1" applyBorder="1"/>
    <xf numFmtId="49" fontId="10" fillId="0" borderId="10" xfId="0" applyNumberFormat="1" applyFont="1" applyBorder="1"/>
    <xf numFmtId="4" fontId="10" fillId="0" borderId="0" xfId="0" applyNumberFormat="1" applyFont="1" applyAlignment="1">
      <alignment horizontal="left"/>
    </xf>
    <xf numFmtId="0" fontId="0" fillId="0" borderId="0" xfId="3" applyFont="1" applyFill="1" applyBorder="1"/>
    <xf numFmtId="49" fontId="27" fillId="0" borderId="11" xfId="0" applyNumberFormat="1" applyFont="1" applyBorder="1"/>
    <xf numFmtId="0" fontId="27" fillId="5" borderId="3" xfId="0" applyFont="1" applyFill="1" applyBorder="1"/>
    <xf numFmtId="8" fontId="10" fillId="0" borderId="0" xfId="0" applyNumberFormat="1" applyFont="1"/>
    <xf numFmtId="49" fontId="18" fillId="0" borderId="11" xfId="0" applyNumberFormat="1" applyFont="1" applyBorder="1"/>
    <xf numFmtId="49" fontId="0" fillId="7" borderId="10" xfId="0" applyNumberFormat="1" applyFill="1" applyBorder="1"/>
    <xf numFmtId="49" fontId="0" fillId="0" borderId="13" xfId="0" applyNumberFormat="1" applyBorder="1"/>
    <xf numFmtId="49" fontId="0" fillId="0" borderId="7" xfId="0" applyNumberFormat="1" applyBorder="1"/>
    <xf numFmtId="49" fontId="30" fillId="0" borderId="11" xfId="0" applyNumberFormat="1" applyFont="1" applyBorder="1"/>
    <xf numFmtId="0" fontId="26" fillId="0" borderId="7" xfId="0" applyFont="1" applyBorder="1"/>
    <xf numFmtId="0" fontId="9" fillId="0" borderId="1" xfId="0" applyFont="1" applyBorder="1"/>
    <xf numFmtId="8" fontId="18" fillId="5" borderId="3" xfId="0" applyNumberFormat="1" applyFont="1" applyFill="1" applyBorder="1"/>
    <xf numFmtId="165" fontId="0" fillId="11" borderId="0" xfId="0" applyNumberFormat="1" applyFill="1"/>
    <xf numFmtId="8" fontId="0" fillId="12" borderId="11" xfId="0" applyNumberFormat="1" applyFill="1" applyBorder="1"/>
    <xf numFmtId="0" fontId="0" fillId="12" borderId="3" xfId="0" applyFill="1" applyBorder="1"/>
    <xf numFmtId="165" fontId="0" fillId="12" borderId="11" xfId="0" applyNumberFormat="1" applyFill="1" applyBorder="1"/>
    <xf numFmtId="165" fontId="0" fillId="12" borderId="3" xfId="0" applyNumberFormat="1" applyFill="1" applyBorder="1"/>
    <xf numFmtId="165" fontId="0" fillId="12" borderId="13" xfId="0" applyNumberFormat="1" applyFill="1" applyBorder="1"/>
    <xf numFmtId="165" fontId="0" fillId="12" borderId="5" xfId="0" applyNumberFormat="1" applyFill="1" applyBorder="1"/>
    <xf numFmtId="165" fontId="0" fillId="12" borderId="7" xfId="0" applyNumberFormat="1" applyFill="1" applyBorder="1"/>
    <xf numFmtId="165" fontId="0" fillId="12" borderId="9" xfId="0" applyNumberFormat="1" applyFill="1" applyBorder="1"/>
    <xf numFmtId="8" fontId="30" fillId="12" borderId="11" xfId="0" applyNumberFormat="1" applyFont="1" applyFill="1" applyBorder="1"/>
    <xf numFmtId="8" fontId="30" fillId="12" borderId="3" xfId="0" applyNumberFormat="1" applyFont="1" applyFill="1" applyBorder="1"/>
    <xf numFmtId="165" fontId="16" fillId="12" borderId="13" xfId="0" applyNumberFormat="1" applyFont="1" applyFill="1" applyBorder="1"/>
    <xf numFmtId="165" fontId="16" fillId="12" borderId="5" xfId="0" applyNumberFormat="1" applyFont="1" applyFill="1" applyBorder="1"/>
    <xf numFmtId="8" fontId="0" fillId="12" borderId="7" xfId="0" applyNumberFormat="1" applyFill="1" applyBorder="1"/>
    <xf numFmtId="0" fontId="0" fillId="12" borderId="9" xfId="0" applyFill="1" applyBorder="1"/>
    <xf numFmtId="8" fontId="0" fillId="12" borderId="3" xfId="0" applyNumberFormat="1" applyFill="1" applyBorder="1"/>
    <xf numFmtId="8" fontId="27" fillId="12" borderId="11" xfId="0" applyNumberFormat="1" applyFont="1" applyFill="1" applyBorder="1"/>
    <xf numFmtId="8" fontId="27" fillId="12" borderId="3" xfId="0" applyNumberFormat="1" applyFont="1" applyFill="1" applyBorder="1"/>
    <xf numFmtId="8" fontId="18" fillId="12" borderId="11" xfId="0" applyNumberFormat="1" applyFont="1" applyFill="1" applyBorder="1"/>
    <xf numFmtId="8" fontId="0" fillId="12" borderId="8" xfId="0" applyNumberFormat="1" applyFill="1" applyBorder="1"/>
    <xf numFmtId="8" fontId="0" fillId="12" borderId="0" xfId="0" applyNumberFormat="1" applyFill="1"/>
    <xf numFmtId="8" fontId="18" fillId="12" borderId="0" xfId="0" applyNumberFormat="1" applyFont="1" applyFill="1"/>
    <xf numFmtId="8" fontId="18" fillId="12" borderId="3" xfId="0" applyNumberFormat="1" applyFont="1" applyFill="1" applyBorder="1"/>
    <xf numFmtId="165" fontId="18" fillId="12" borderId="11" xfId="2" applyNumberFormat="1" applyFont="1" applyFill="1" applyBorder="1"/>
    <xf numFmtId="8" fontId="23" fillId="12" borderId="11" xfId="0" applyNumberFormat="1" applyFont="1" applyFill="1" applyBorder="1"/>
    <xf numFmtId="8" fontId="0" fillId="12" borderId="4" xfId="0" applyNumberFormat="1" applyFill="1" applyBorder="1"/>
    <xf numFmtId="0" fontId="0" fillId="12" borderId="5" xfId="0" applyFill="1" applyBorder="1"/>
    <xf numFmtId="8" fontId="16" fillId="12" borderId="7" xfId="0" applyNumberFormat="1" applyFont="1" applyFill="1" applyBorder="1"/>
    <xf numFmtId="0" fontId="16" fillId="12" borderId="9" xfId="0" applyFont="1" applyFill="1" applyBorder="1"/>
    <xf numFmtId="0" fontId="27" fillId="12" borderId="3" xfId="0" applyFont="1" applyFill="1" applyBorder="1"/>
    <xf numFmtId="165" fontId="18" fillId="12" borderId="11" xfId="0" applyNumberFormat="1" applyFont="1" applyFill="1" applyBorder="1"/>
    <xf numFmtId="0" fontId="0" fillId="10" borderId="3" xfId="0" applyFill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4" xfId="0" applyFont="1" applyBorder="1"/>
    <xf numFmtId="3" fontId="0" fillId="13" borderId="0" xfId="0" applyNumberFormat="1" applyFill="1"/>
    <xf numFmtId="167" fontId="0" fillId="13" borderId="0" xfId="0" applyNumberFormat="1" applyFill="1"/>
    <xf numFmtId="0" fontId="0" fillId="14" borderId="0" xfId="0" applyFill="1"/>
    <xf numFmtId="167" fontId="0" fillId="14" borderId="0" xfId="0" applyNumberFormat="1" applyFill="1"/>
    <xf numFmtId="4" fontId="0" fillId="13" borderId="0" xfId="0" applyNumberFormat="1" applyFill="1"/>
    <xf numFmtId="0" fontId="9" fillId="0" borderId="0" xfId="0" applyFont="1"/>
    <xf numFmtId="8" fontId="8" fillId="5" borderId="3" xfId="0" applyNumberFormat="1" applyFont="1" applyFill="1" applyBorder="1"/>
    <xf numFmtId="0" fontId="27" fillId="0" borderId="0" xfId="0" applyFont="1" applyAlignment="1">
      <alignment wrapText="1"/>
    </xf>
    <xf numFmtId="8" fontId="18" fillId="12" borderId="0" xfId="0" applyNumberFormat="1" applyFont="1" applyFill="1" applyAlignment="1">
      <alignment horizontal="right"/>
    </xf>
    <xf numFmtId="0" fontId="27" fillId="0" borderId="0" xfId="0" applyFont="1" applyAlignment="1">
      <alignment horizontal="right"/>
    </xf>
    <xf numFmtId="0" fontId="26" fillId="0" borderId="11" xfId="0" applyFont="1" applyBorder="1"/>
    <xf numFmtId="0" fontId="7" fillId="0" borderId="0" xfId="0" applyFont="1"/>
    <xf numFmtId="4" fontId="19" fillId="0" borderId="0" xfId="0" applyNumberFormat="1" applyFont="1" applyAlignment="1">
      <alignment horizontal="left"/>
    </xf>
    <xf numFmtId="4" fontId="0" fillId="0" borderId="0" xfId="0" applyNumberFormat="1"/>
    <xf numFmtId="165" fontId="16" fillId="0" borderId="8" xfId="0" applyNumberFormat="1" applyFont="1" applyBorder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66" fontId="6" fillId="0" borderId="0" xfId="0" applyNumberFormat="1" applyFont="1"/>
    <xf numFmtId="0" fontId="0" fillId="0" borderId="32" xfId="0" applyBorder="1"/>
    <xf numFmtId="0" fontId="26" fillId="0" borderId="29" xfId="0" applyFont="1" applyBorder="1" applyAlignment="1">
      <alignment wrapText="1" readingOrder="1"/>
    </xf>
    <xf numFmtId="0" fontId="26" fillId="0" borderId="33" xfId="0" applyFont="1" applyBorder="1" applyAlignment="1">
      <alignment wrapText="1"/>
    </xf>
    <xf numFmtId="0" fontId="26" fillId="0" borderId="34" xfId="0" applyFont="1" applyBorder="1" applyAlignment="1">
      <alignment wrapText="1"/>
    </xf>
    <xf numFmtId="0" fontId="26" fillId="8" borderId="21" xfId="0" applyFont="1" applyFill="1" applyBorder="1" applyAlignment="1">
      <alignment horizontal="left"/>
    </xf>
    <xf numFmtId="49" fontId="6" fillId="9" borderId="25" xfId="0" applyNumberFormat="1" applyFont="1" applyFill="1" applyBorder="1"/>
    <xf numFmtId="2" fontId="0" fillId="9" borderId="30" xfId="0" applyNumberFormat="1" applyFill="1" applyBorder="1" applyAlignment="1">
      <alignment horizontal="left"/>
    </xf>
    <xf numFmtId="168" fontId="0" fillId="9" borderId="17" xfId="0" applyNumberFormat="1" applyFill="1" applyBorder="1" applyAlignment="1">
      <alignment horizontal="left"/>
    </xf>
    <xf numFmtId="0" fontId="0" fillId="8" borderId="35" xfId="0" applyFill="1" applyBorder="1"/>
    <xf numFmtId="0" fontId="0" fillId="0" borderId="22" xfId="0" applyBorder="1" applyAlignment="1">
      <alignment horizontal="right"/>
    </xf>
    <xf numFmtId="2" fontId="0" fillId="0" borderId="15" xfId="0" applyNumberFormat="1" applyBorder="1" applyAlignment="1">
      <alignment horizontal="right"/>
    </xf>
    <xf numFmtId="169" fontId="0" fillId="0" borderId="12" xfId="0" applyNumberFormat="1" applyBorder="1" applyAlignment="1">
      <alignment horizontal="right"/>
    </xf>
    <xf numFmtId="165" fontId="0" fillId="0" borderId="18" xfId="0" applyNumberFormat="1" applyBorder="1"/>
    <xf numFmtId="14" fontId="0" fillId="0" borderId="36" xfId="0" applyNumberFormat="1" applyBorder="1" applyAlignment="1">
      <alignment horizontal="left"/>
    </xf>
    <xf numFmtId="0" fontId="6" fillId="0" borderId="18" xfId="0" applyFont="1" applyBorder="1" applyAlignment="1">
      <alignment horizontal="left"/>
    </xf>
    <xf numFmtId="170" fontId="0" fillId="0" borderId="15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0" fontId="0" fillId="0" borderId="36" xfId="0" applyBorder="1"/>
    <xf numFmtId="0" fontId="26" fillId="9" borderId="21" xfId="0" applyFont="1" applyFill="1" applyBorder="1" applyAlignment="1">
      <alignment horizontal="left"/>
    </xf>
    <xf numFmtId="2" fontId="0" fillId="9" borderId="25" xfId="0" applyNumberFormat="1" applyFill="1" applyBorder="1" applyAlignment="1">
      <alignment horizontal="right"/>
    </xf>
    <xf numFmtId="2" fontId="0" fillId="9" borderId="27" xfId="0" applyNumberFormat="1" applyFill="1" applyBorder="1" applyAlignment="1">
      <alignment horizontal="left"/>
    </xf>
    <xf numFmtId="0" fontId="0" fillId="0" borderId="23" xfId="0" applyBorder="1" applyAlignment="1">
      <alignment horizontal="right"/>
    </xf>
    <xf numFmtId="2" fontId="0" fillId="0" borderId="26" xfId="0" applyNumberFormat="1" applyBorder="1" applyAlignment="1">
      <alignment horizontal="right"/>
    </xf>
    <xf numFmtId="0" fontId="0" fillId="0" borderId="37" xfId="0" applyBorder="1"/>
    <xf numFmtId="2" fontId="0" fillId="0" borderId="28" xfId="0" applyNumberFormat="1" applyBorder="1" applyAlignment="1">
      <alignment horizontal="right"/>
    </xf>
    <xf numFmtId="2" fontId="0" fillId="0" borderId="19" xfId="0" applyNumberFormat="1" applyBorder="1"/>
    <xf numFmtId="2" fontId="0" fillId="9" borderId="12" xfId="0" applyNumberFormat="1" applyFill="1" applyBorder="1" applyAlignment="1">
      <alignment horizontal="left"/>
    </xf>
    <xf numFmtId="0" fontId="6" fillId="0" borderId="15" xfId="0" applyFont="1" applyBorder="1" applyAlignment="1">
      <alignment horizontal="right"/>
    </xf>
    <xf numFmtId="2" fontId="0" fillId="0" borderId="31" xfId="0" applyNumberFormat="1" applyBorder="1" applyAlignment="1">
      <alignment horizontal="right"/>
    </xf>
    <xf numFmtId="165" fontId="0" fillId="0" borderId="19" xfId="0" applyNumberFormat="1" applyBorder="1"/>
    <xf numFmtId="0" fontId="27" fillId="0" borderId="18" xfId="0" applyFont="1" applyBorder="1" applyAlignment="1">
      <alignment horizontal="left"/>
    </xf>
    <xf numFmtId="4" fontId="0" fillId="0" borderId="19" xfId="0" applyNumberFormat="1" applyBorder="1"/>
    <xf numFmtId="0" fontId="27" fillId="0" borderId="19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17" xfId="0" applyBorder="1"/>
    <xf numFmtId="2" fontId="0" fillId="0" borderId="31" xfId="0" applyNumberFormat="1" applyBorder="1"/>
    <xf numFmtId="168" fontId="0" fillId="9" borderId="19" xfId="0" applyNumberFormat="1" applyFill="1" applyBorder="1" applyAlignment="1">
      <alignment horizontal="right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168" fontId="0" fillId="0" borderId="0" xfId="0" applyNumberFormat="1" applyAlignment="1">
      <alignment horizontal="right"/>
    </xf>
    <xf numFmtId="0" fontId="26" fillId="0" borderId="40" xfId="0" applyFont="1" applyBorder="1" applyAlignment="1">
      <alignment vertical="center"/>
    </xf>
    <xf numFmtId="0" fontId="0" fillId="0" borderId="6" xfId="0" applyBorder="1" applyAlignment="1">
      <alignment vertical="center"/>
    </xf>
    <xf numFmtId="168" fontId="26" fillId="0" borderId="41" xfId="0" applyNumberFormat="1" applyFont="1" applyBorder="1" applyAlignment="1">
      <alignment horizontal="center" vertical="center"/>
    </xf>
    <xf numFmtId="165" fontId="0" fillId="15" borderId="3" xfId="0" applyNumberFormat="1" applyFill="1" applyBorder="1"/>
    <xf numFmtId="165" fontId="0" fillId="15" borderId="11" xfId="0" applyNumberFormat="1" applyFill="1" applyBorder="1"/>
    <xf numFmtId="165" fontId="0" fillId="15" borderId="13" xfId="0" applyNumberFormat="1" applyFill="1" applyBorder="1"/>
    <xf numFmtId="165" fontId="0" fillId="15" borderId="5" xfId="0" applyNumberFormat="1" applyFill="1" applyBorder="1"/>
    <xf numFmtId="165" fontId="0" fillId="15" borderId="7" xfId="0" applyNumberFormat="1" applyFill="1" applyBorder="1"/>
    <xf numFmtId="165" fontId="0" fillId="15" borderId="9" xfId="0" applyNumberFormat="1" applyFill="1" applyBorder="1"/>
    <xf numFmtId="165" fontId="16" fillId="15" borderId="13" xfId="0" applyNumberFormat="1" applyFont="1" applyFill="1" applyBorder="1"/>
    <xf numFmtId="165" fontId="16" fillId="15" borderId="5" xfId="0" applyNumberFormat="1" applyFont="1" applyFill="1" applyBorder="1"/>
    <xf numFmtId="165" fontId="0" fillId="6" borderId="5" xfId="0" applyNumberFormat="1" applyFill="1" applyBorder="1"/>
    <xf numFmtId="165" fontId="16" fillId="15" borderId="9" xfId="0" applyNumberFormat="1" applyFont="1" applyFill="1" applyBorder="1"/>
    <xf numFmtId="165" fontId="27" fillId="15" borderId="11" xfId="0" applyNumberFormat="1" applyFont="1" applyFill="1" applyBorder="1"/>
    <xf numFmtId="165" fontId="27" fillId="15" borderId="3" xfId="0" applyNumberFormat="1" applyFont="1" applyFill="1" applyBorder="1"/>
    <xf numFmtId="165" fontId="5" fillId="15" borderId="3" xfId="0" applyNumberFormat="1" applyFont="1" applyFill="1" applyBorder="1"/>
    <xf numFmtId="165" fontId="18" fillId="15" borderId="3" xfId="0" applyNumberFormat="1" applyFont="1" applyFill="1" applyBorder="1"/>
    <xf numFmtId="165" fontId="30" fillId="15" borderId="11" xfId="0" applyNumberFormat="1" applyFont="1" applyFill="1" applyBorder="1"/>
    <xf numFmtId="165" fontId="30" fillId="15" borderId="3" xfId="0" applyNumberFormat="1" applyFont="1" applyFill="1" applyBorder="1"/>
    <xf numFmtId="165" fontId="27" fillId="15" borderId="7" xfId="0" applyNumberFormat="1" applyFont="1" applyFill="1" applyBorder="1"/>
    <xf numFmtId="165" fontId="35" fillId="6" borderId="13" xfId="0" applyNumberFormat="1" applyFont="1" applyFill="1" applyBorder="1"/>
    <xf numFmtId="165" fontId="27" fillId="0" borderId="0" xfId="0" applyNumberFormat="1" applyFont="1"/>
    <xf numFmtId="165" fontId="35" fillId="15" borderId="7" xfId="0" applyNumberFormat="1" applyFont="1" applyFill="1" applyBorder="1"/>
    <xf numFmtId="165" fontId="27" fillId="6" borderId="13" xfId="0" applyNumberFormat="1" applyFont="1" applyFill="1" applyBorder="1"/>
    <xf numFmtId="165" fontId="27" fillId="15" borderId="13" xfId="0" applyNumberFormat="1" applyFont="1" applyFill="1" applyBorder="1"/>
    <xf numFmtId="165" fontId="36" fillId="6" borderId="13" xfId="0" applyNumberFormat="1" applyFont="1" applyFill="1" applyBorder="1"/>
    <xf numFmtId="165" fontId="27" fillId="15" borderId="11" xfId="0" applyNumberFormat="1" applyFont="1" applyFill="1" applyBorder="1" applyAlignment="1">
      <alignment horizontal="right"/>
    </xf>
    <xf numFmtId="8" fontId="18" fillId="12" borderId="11" xfId="0" applyNumberFormat="1" applyFont="1" applyFill="1" applyBorder="1" applyAlignment="1">
      <alignment horizontal="right"/>
    </xf>
    <xf numFmtId="165" fontId="0" fillId="6" borderId="13" xfId="0" applyNumberFormat="1" applyFill="1" applyBorder="1"/>
    <xf numFmtId="49" fontId="20" fillId="0" borderId="0" xfId="0" applyNumberFormat="1" applyFont="1"/>
    <xf numFmtId="49" fontId="10" fillId="0" borderId="0" xfId="0" applyNumberFormat="1" applyFont="1"/>
    <xf numFmtId="49" fontId="16" fillId="0" borderId="0" xfId="0" applyNumberFormat="1" applyFont="1"/>
    <xf numFmtId="49" fontId="18" fillId="0" borderId="0" xfId="0" applyNumberFormat="1" applyFont="1"/>
    <xf numFmtId="49" fontId="22" fillId="0" borderId="0" xfId="0" applyNumberFormat="1" applyFont="1"/>
    <xf numFmtId="49" fontId="10" fillId="0" borderId="0" xfId="0" applyNumberFormat="1" applyFont="1" applyAlignment="1">
      <alignment horizontal="left"/>
    </xf>
    <xf numFmtId="8" fontId="0" fillId="0" borderId="0" xfId="0" applyNumberFormat="1" applyAlignment="1">
      <alignment horizontal="left"/>
    </xf>
    <xf numFmtId="49" fontId="0" fillId="0" borderId="0" xfId="0" applyNumberFormat="1" applyAlignment="1">
      <alignment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/>
    <xf numFmtId="0" fontId="4" fillId="0" borderId="1" xfId="0" applyFont="1" applyBorder="1"/>
    <xf numFmtId="49" fontId="4" fillId="0" borderId="10" xfId="0" applyNumberFormat="1" applyFont="1" applyBorder="1"/>
    <xf numFmtId="8" fontId="0" fillId="10" borderId="7" xfId="0" applyNumberFormat="1" applyFill="1" applyBorder="1"/>
    <xf numFmtId="0" fontId="0" fillId="10" borderId="9" xfId="0" applyFill="1" applyBorder="1"/>
    <xf numFmtId="8" fontId="0" fillId="10" borderId="11" xfId="0" applyNumberFormat="1" applyFill="1" applyBorder="1"/>
    <xf numFmtId="165" fontId="0" fillId="10" borderId="3" xfId="0" applyNumberFormat="1" applyFill="1" applyBorder="1"/>
    <xf numFmtId="165" fontId="0" fillId="10" borderId="11" xfId="0" applyNumberFormat="1" applyFill="1" applyBorder="1"/>
    <xf numFmtId="165" fontId="0" fillId="10" borderId="13" xfId="0" applyNumberFormat="1" applyFill="1" applyBorder="1"/>
    <xf numFmtId="165" fontId="0" fillId="10" borderId="5" xfId="0" applyNumberFormat="1" applyFill="1" applyBorder="1"/>
    <xf numFmtId="165" fontId="0" fillId="10" borderId="7" xfId="0" applyNumberFormat="1" applyFill="1" applyBorder="1"/>
    <xf numFmtId="165" fontId="0" fillId="10" borderId="9" xfId="0" applyNumberFormat="1" applyFill="1" applyBorder="1"/>
    <xf numFmtId="8" fontId="30" fillId="10" borderId="11" xfId="0" applyNumberFormat="1" applyFont="1" applyFill="1" applyBorder="1"/>
    <xf numFmtId="165" fontId="16" fillId="10" borderId="13" xfId="0" applyNumberFormat="1" applyFont="1" applyFill="1" applyBorder="1"/>
    <xf numFmtId="165" fontId="16" fillId="10" borderId="5" xfId="0" applyNumberFormat="1" applyFont="1" applyFill="1" applyBorder="1"/>
    <xf numFmtId="164" fontId="15" fillId="0" borderId="0" xfId="9" applyFont="1" applyAlignment="1">
      <alignment vertic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8" fontId="26" fillId="0" borderId="2" xfId="0" applyNumberFormat="1" applyFont="1" applyBorder="1"/>
    <xf numFmtId="0" fontId="26" fillId="0" borderId="40" xfId="0" applyFont="1" applyBorder="1"/>
    <xf numFmtId="0" fontId="4" fillId="0" borderId="43" xfId="0" applyFont="1" applyBorder="1"/>
    <xf numFmtId="165" fontId="26" fillId="0" borderId="40" xfId="0" applyNumberFormat="1" applyFont="1" applyBorder="1"/>
    <xf numFmtId="0" fontId="0" fillId="0" borderId="43" xfId="0" applyBorder="1"/>
    <xf numFmtId="165" fontId="16" fillId="0" borderId="40" xfId="0" applyNumberFormat="1" applyFont="1" applyBorder="1"/>
    <xf numFmtId="0" fontId="16" fillId="0" borderId="45" xfId="0" applyFont="1" applyBorder="1"/>
    <xf numFmtId="0" fontId="17" fillId="0" borderId="3" xfId="0" applyFont="1" applyBorder="1"/>
    <xf numFmtId="0" fontId="16" fillId="6" borderId="5" xfId="0" applyFont="1" applyFill="1" applyBorder="1"/>
    <xf numFmtId="8" fontId="0" fillId="0" borderId="11" xfId="0" applyNumberFormat="1" applyBorder="1"/>
    <xf numFmtId="0" fontId="0" fillId="0" borderId="3" xfId="0" applyBorder="1"/>
    <xf numFmtId="165" fontId="0" fillId="0" borderId="11" xfId="0" applyNumberFormat="1" applyBorder="1"/>
    <xf numFmtId="165" fontId="0" fillId="0" borderId="3" xfId="0" applyNumberFormat="1" applyBorder="1"/>
    <xf numFmtId="165" fontId="0" fillId="16" borderId="11" xfId="0" applyNumberFormat="1" applyFill="1" applyBorder="1"/>
    <xf numFmtId="165" fontId="0" fillId="16" borderId="3" xfId="0" applyNumberFormat="1" applyFill="1" applyBorder="1"/>
    <xf numFmtId="165" fontId="27" fillId="16" borderId="7" xfId="0" applyNumberFormat="1" applyFont="1" applyFill="1" applyBorder="1"/>
    <xf numFmtId="165" fontId="0" fillId="16" borderId="9" xfId="0" applyNumberFormat="1" applyFill="1" applyBorder="1"/>
    <xf numFmtId="165" fontId="27" fillId="16" borderId="11" xfId="0" applyNumberFormat="1" applyFont="1" applyFill="1" applyBorder="1"/>
    <xf numFmtId="165" fontId="5" fillId="16" borderId="3" xfId="0" applyNumberFormat="1" applyFont="1" applyFill="1" applyBorder="1"/>
    <xf numFmtId="165" fontId="27" fillId="16" borderId="11" xfId="0" applyNumberFormat="1" applyFont="1" applyFill="1" applyBorder="1" applyAlignment="1">
      <alignment horizontal="right"/>
    </xf>
    <xf numFmtId="165" fontId="27" fillId="16" borderId="13" xfId="0" applyNumberFormat="1" applyFont="1" applyFill="1" applyBorder="1"/>
    <xf numFmtId="165" fontId="0" fillId="16" borderId="5" xfId="0" applyNumberFormat="1" applyFill="1" applyBorder="1"/>
    <xf numFmtId="165" fontId="35" fillId="16" borderId="7" xfId="0" applyNumberFormat="1" applyFont="1" applyFill="1" applyBorder="1"/>
    <xf numFmtId="165" fontId="16" fillId="16" borderId="9" xfId="0" applyNumberFormat="1" applyFont="1" applyFill="1" applyBorder="1"/>
    <xf numFmtId="165" fontId="27" fillId="16" borderId="3" xfId="0" applyNumberFormat="1" applyFont="1" applyFill="1" applyBorder="1"/>
    <xf numFmtId="165" fontId="18" fillId="16" borderId="3" xfId="0" applyNumberFormat="1" applyFont="1" applyFill="1" applyBorder="1"/>
    <xf numFmtId="165" fontId="0" fillId="16" borderId="7" xfId="0" applyNumberFormat="1" applyFill="1" applyBorder="1"/>
    <xf numFmtId="165" fontId="0" fillId="16" borderId="13" xfId="0" applyNumberFormat="1" applyFill="1" applyBorder="1"/>
    <xf numFmtId="165" fontId="30" fillId="16" borderId="11" xfId="0" applyNumberFormat="1" applyFont="1" applyFill="1" applyBorder="1"/>
    <xf numFmtId="165" fontId="30" fillId="16" borderId="3" xfId="0" applyNumberFormat="1" applyFont="1" applyFill="1" applyBorder="1"/>
    <xf numFmtId="165" fontId="16" fillId="16" borderId="13" xfId="0" applyNumberFormat="1" applyFont="1" applyFill="1" applyBorder="1"/>
    <xf numFmtId="165" fontId="16" fillId="16" borderId="5" xfId="0" applyNumberFormat="1" applyFont="1" applyFill="1" applyBorder="1"/>
    <xf numFmtId="49" fontId="16" fillId="0" borderId="0" xfId="0" applyNumberFormat="1" applyFont="1" applyAlignment="1">
      <alignment horizontal="center"/>
    </xf>
    <xf numFmtId="49" fontId="3" fillId="0" borderId="10" xfId="0" applyNumberFormat="1" applyFont="1" applyBorder="1"/>
    <xf numFmtId="0" fontId="26" fillId="0" borderId="44" xfId="0" applyFont="1" applyBorder="1"/>
    <xf numFmtId="49" fontId="4" fillId="0" borderId="46" xfId="0" applyNumberFormat="1" applyFon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16" fillId="6" borderId="47" xfId="0" applyNumberFormat="1" applyFont="1" applyFill="1" applyBorder="1"/>
    <xf numFmtId="0" fontId="26" fillId="0" borderId="41" xfId="0" applyFont="1" applyBorder="1"/>
    <xf numFmtId="49" fontId="16" fillId="0" borderId="1" xfId="0" applyNumberFormat="1" applyFont="1" applyBorder="1" applyAlignment="1">
      <alignment horizontal="center"/>
    </xf>
    <xf numFmtId="3" fontId="3" fillId="13" borderId="0" xfId="0" applyNumberFormat="1" applyFont="1" applyFill="1"/>
    <xf numFmtId="0" fontId="0" fillId="17" borderId="0" xfId="0" applyFill="1"/>
    <xf numFmtId="0" fontId="3" fillId="18" borderId="0" xfId="0" applyFont="1" applyFill="1"/>
    <xf numFmtId="0" fontId="0" fillId="18" borderId="0" xfId="0" applyFill="1"/>
    <xf numFmtId="165" fontId="38" fillId="16" borderId="40" xfId="0" applyNumberFormat="1" applyFont="1" applyFill="1" applyBorder="1"/>
    <xf numFmtId="165" fontId="0" fillId="16" borderId="43" xfId="0" applyNumberFormat="1" applyFill="1" applyBorder="1"/>
    <xf numFmtId="165" fontId="38" fillId="15" borderId="40" xfId="0" applyNumberFormat="1" applyFont="1" applyFill="1" applyBorder="1"/>
    <xf numFmtId="165" fontId="0" fillId="15" borderId="43" xfId="0" applyNumberFormat="1" applyFill="1" applyBorder="1"/>
    <xf numFmtId="8" fontId="0" fillId="19" borderId="0" xfId="0" applyNumberFormat="1" applyFill="1"/>
    <xf numFmtId="8" fontId="0" fillId="19" borderId="0" xfId="0" applyNumberFormat="1" applyFill="1" applyAlignment="1">
      <alignment horizontal="left"/>
    </xf>
    <xf numFmtId="8" fontId="0" fillId="20" borderId="0" xfId="0" applyNumberFormat="1" applyFill="1" applyAlignment="1">
      <alignment horizontal="left"/>
    </xf>
    <xf numFmtId="8" fontId="0" fillId="20" borderId="0" xfId="0" applyNumberFormat="1" applyFill="1"/>
    <xf numFmtId="49" fontId="3" fillId="0" borderId="0" xfId="0" applyNumberFormat="1" applyFont="1"/>
    <xf numFmtId="8" fontId="39" fillId="20" borderId="0" xfId="0" applyNumberFormat="1" applyFont="1" applyFill="1"/>
    <xf numFmtId="8" fontId="39" fillId="20" borderId="0" xfId="0" applyNumberFormat="1" applyFont="1" applyFill="1" applyAlignment="1">
      <alignment horizontal="left"/>
    </xf>
    <xf numFmtId="0" fontId="2" fillId="0" borderId="0" xfId="0" applyFont="1"/>
    <xf numFmtId="0" fontId="1" fillId="0" borderId="0" xfId="0" applyFont="1"/>
    <xf numFmtId="0" fontId="34" fillId="0" borderId="7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64" fontId="15" fillId="0" borderId="0" xfId="9" applyFont="1" applyBorder="1" applyAlignment="1">
      <alignment horizontal="center" vertical="center"/>
    </xf>
    <xf numFmtId="164" fontId="15" fillId="0" borderId="42" xfId="9" applyFont="1" applyBorder="1" applyAlignment="1">
      <alignment horizontal="center" vertical="center"/>
    </xf>
    <xf numFmtId="164" fontId="37" fillId="0" borderId="0" xfId="9" applyFont="1" applyAlignment="1">
      <alignment horizontal="center" vertical="center"/>
    </xf>
    <xf numFmtId="164" fontId="15" fillId="0" borderId="0" xfId="9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10">
    <cellStyle name="Gut" xfId="1" builtinId="26"/>
    <cellStyle name="Komma" xfId="9" builtinId="3"/>
    <cellStyle name="Neutral" xfId="2" builtinId="28"/>
    <cellStyle name="Schlecht" xfId="3" builtinId="27"/>
    <cellStyle name="Standard" xfId="0" builtinId="0"/>
    <cellStyle name="Standard 2" xfId="4" xr:uid="{00000000-0005-0000-0000-000004000000}"/>
    <cellStyle name="Standard 2 2" xfId="7" xr:uid="{182BE13C-A9DC-40B6-B16B-191890A4A62A}"/>
    <cellStyle name="Standard 3" xfId="8" xr:uid="{13533168-B86C-4C21-906A-F0ED566252B7}"/>
    <cellStyle name="Standard 4" xfId="6" xr:uid="{00000000-0005-0000-0000-000031000000}"/>
    <cellStyle name="Währung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688975</xdr:colOff>
      <xdr:row>0</xdr:row>
      <xdr:rowOff>85725</xdr:rowOff>
    </xdr:from>
    <xdr:to>
      <xdr:col>7</xdr:col>
      <xdr:colOff>1395132</xdr:colOff>
      <xdr:row>0</xdr:row>
      <xdr:rowOff>699567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1476038" y="85725"/>
          <a:ext cx="2120900" cy="613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Larissa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05"/>
  <sheetViews>
    <sheetView tabSelected="1" topLeftCell="B165" zoomScale="85" zoomScaleNormal="85" workbookViewId="0">
      <selection activeCell="E181" sqref="E181"/>
    </sheetView>
  </sheetViews>
  <sheetFormatPr baseColWidth="10" defaultRowHeight="14.25" x14ac:dyDescent="0.45"/>
  <cols>
    <col min="1" max="1" width="12.59765625" customWidth="1"/>
    <col min="2" max="2" width="73.1328125" customWidth="1"/>
    <col min="3" max="3" width="22.1328125" style="1" customWidth="1"/>
    <col min="4" max="4" width="18.73046875" style="1" customWidth="1"/>
    <col min="5" max="5" width="15.265625" style="2" customWidth="1"/>
    <col min="6" max="6" width="19.86328125" customWidth="1"/>
    <col min="7" max="7" width="21.1328125" customWidth="1"/>
    <col min="8" max="8" width="35.86328125" customWidth="1"/>
    <col min="9" max="9" width="3.265625" customWidth="1"/>
    <col min="10" max="10" width="9.1328125" bestFit="1" customWidth="1"/>
    <col min="11" max="11" width="14.265625" customWidth="1"/>
    <col min="12" max="12" width="13.265625" bestFit="1" customWidth="1"/>
    <col min="13" max="13" width="21.59765625" style="2" customWidth="1"/>
    <col min="14" max="14" width="14.73046875" style="2" bestFit="1" customWidth="1"/>
    <col min="15" max="15" width="13.265625" style="2" bestFit="1" customWidth="1"/>
    <col min="16" max="16" width="21.59765625" style="2" customWidth="1"/>
    <col min="17" max="17" width="46.86328125" customWidth="1"/>
    <col min="18" max="18" width="6.86328125" customWidth="1"/>
    <col min="19" max="19" width="30.265625" customWidth="1"/>
    <col min="20" max="20" width="12.86328125" customWidth="1"/>
    <col min="21" max="21" width="24.1328125" customWidth="1"/>
    <col min="22" max="22" width="10.265625" customWidth="1"/>
    <col min="23" max="23" width="3.1328125" customWidth="1"/>
  </cols>
  <sheetData>
    <row r="1" spans="1:34" ht="71.25" customHeight="1" thickBot="1" x14ac:dyDescent="0.5">
      <c r="A1" s="331" t="s">
        <v>184</v>
      </c>
      <c r="B1" s="331"/>
      <c r="C1" s="331"/>
      <c r="D1" s="331"/>
      <c r="E1" s="331"/>
      <c r="F1" s="331"/>
      <c r="G1" s="332"/>
      <c r="H1" s="268"/>
      <c r="I1" s="268"/>
      <c r="J1" s="268"/>
      <c r="K1" s="333" t="s">
        <v>314</v>
      </c>
      <c r="L1" s="334"/>
      <c r="M1" s="334"/>
      <c r="N1" s="334"/>
      <c r="O1" s="334"/>
      <c r="P1" s="334"/>
      <c r="Q1" s="334"/>
    </row>
    <row r="2" spans="1:34" ht="14.65" thickBot="1" x14ac:dyDescent="0.5">
      <c r="A2" s="305" t="s">
        <v>0</v>
      </c>
      <c r="B2" s="277" t="s">
        <v>1</v>
      </c>
      <c r="C2" s="276" t="s">
        <v>2</v>
      </c>
      <c r="D2" s="275"/>
      <c r="E2" s="274" t="s">
        <v>285</v>
      </c>
      <c r="F2" s="275"/>
      <c r="G2" s="271" t="s">
        <v>302</v>
      </c>
      <c r="H2" s="310" t="s">
        <v>3</v>
      </c>
      <c r="I2" s="303"/>
      <c r="J2" s="309" t="s">
        <v>304</v>
      </c>
      <c r="K2" s="272" t="s">
        <v>300</v>
      </c>
      <c r="L2" s="273"/>
      <c r="M2" s="3" t="s">
        <v>302</v>
      </c>
      <c r="N2" s="272" t="s">
        <v>301</v>
      </c>
      <c r="O2" s="273"/>
      <c r="P2" s="3" t="s">
        <v>302</v>
      </c>
      <c r="Q2" s="4" t="s">
        <v>3</v>
      </c>
    </row>
    <row r="3" spans="1:34" ht="18" x14ac:dyDescent="0.55000000000000004">
      <c r="A3" s="328" t="s">
        <v>4</v>
      </c>
      <c r="B3" s="329"/>
      <c r="C3" s="280"/>
      <c r="D3" s="281"/>
      <c r="E3" s="280"/>
      <c r="F3" s="281"/>
      <c r="G3" s="111"/>
      <c r="H3" s="269" t="s">
        <v>299</v>
      </c>
      <c r="I3" s="269"/>
      <c r="J3" s="306"/>
      <c r="K3" s="282"/>
      <c r="L3" s="283"/>
      <c r="M3" s="111"/>
      <c r="N3" s="282"/>
      <c r="O3" s="283"/>
      <c r="P3" s="111"/>
      <c r="S3" s="7"/>
      <c r="T3" s="7"/>
    </row>
    <row r="4" spans="1:34" x14ac:dyDescent="0.45">
      <c r="A4" s="33"/>
      <c r="B4" s="278"/>
      <c r="C4" s="258"/>
      <c r="D4" s="151"/>
      <c r="E4" s="121"/>
      <c r="F4" s="122"/>
      <c r="G4" s="111"/>
      <c r="H4" s="270" t="s">
        <v>5</v>
      </c>
      <c r="I4" s="270"/>
      <c r="J4" s="307"/>
      <c r="K4" s="219"/>
      <c r="L4" s="218"/>
      <c r="M4" s="111"/>
      <c r="N4" s="284"/>
      <c r="O4" s="285"/>
      <c r="P4" s="111"/>
      <c r="S4" s="311" t="s">
        <v>305</v>
      </c>
      <c r="T4" s="156">
        <v>10</v>
      </c>
      <c r="U4" s="312" t="s">
        <v>289</v>
      </c>
      <c r="V4" s="312">
        <v>12</v>
      </c>
    </row>
    <row r="5" spans="1:34" ht="14.65" thickBot="1" x14ac:dyDescent="0.5">
      <c r="A5" s="35">
        <v>0</v>
      </c>
      <c r="B5" s="279" t="s">
        <v>6</v>
      </c>
      <c r="C5" s="44">
        <v>0</v>
      </c>
      <c r="D5" s="11"/>
      <c r="E5" s="44">
        <v>0</v>
      </c>
      <c r="F5" s="11"/>
      <c r="G5" s="2">
        <f>C5-E5</f>
        <v>0</v>
      </c>
      <c r="H5" s="270" t="s">
        <v>7</v>
      </c>
      <c r="I5" s="270"/>
      <c r="J5" s="308">
        <v>0</v>
      </c>
      <c r="K5" s="243">
        <v>0</v>
      </c>
      <c r="L5" s="226"/>
      <c r="M5" s="2">
        <f>F5-D5</f>
        <v>0</v>
      </c>
      <c r="N5" s="243">
        <v>0</v>
      </c>
      <c r="O5" s="226"/>
      <c r="P5" s="2">
        <f>K5-G5</f>
        <v>0</v>
      </c>
      <c r="S5" s="157" t="s">
        <v>261</v>
      </c>
      <c r="T5" s="158">
        <v>4.5</v>
      </c>
      <c r="U5" s="313" t="s">
        <v>303</v>
      </c>
      <c r="V5" s="314">
        <v>16</v>
      </c>
    </row>
    <row r="6" spans="1:34" s="12" customFormat="1" ht="14.65" thickBot="1" x14ac:dyDescent="0.5">
      <c r="A6" s="13"/>
      <c r="B6" s="14"/>
      <c r="C6" s="15"/>
      <c r="D6" s="16"/>
      <c r="E6" s="17"/>
      <c r="F6" s="18"/>
      <c r="G6" s="2"/>
      <c r="H6" s="8"/>
      <c r="I6" s="8"/>
      <c r="J6" s="13"/>
      <c r="K6" s="1"/>
      <c r="L6" s="1"/>
      <c r="M6" s="2"/>
      <c r="N6" s="1"/>
      <c r="O6" s="1"/>
      <c r="P6" s="2"/>
      <c r="Q6"/>
      <c r="R6"/>
      <c r="S6" s="155" t="s">
        <v>262</v>
      </c>
      <c r="T6" s="159">
        <v>0.5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x14ac:dyDescent="0.45">
      <c r="A7" s="19" t="s">
        <v>8</v>
      </c>
      <c r="B7" s="20" t="s">
        <v>9</v>
      </c>
      <c r="C7" s="21"/>
      <c r="D7" s="22"/>
      <c r="E7" s="133"/>
      <c r="F7" s="134"/>
      <c r="G7" s="2"/>
      <c r="H7" s="8"/>
      <c r="I7" s="8"/>
      <c r="J7" s="19" t="s">
        <v>8</v>
      </c>
      <c r="K7" s="234"/>
      <c r="L7" s="223"/>
      <c r="N7" s="286"/>
      <c r="O7" s="287"/>
    </row>
    <row r="8" spans="1:34" x14ac:dyDescent="0.45">
      <c r="A8" s="23" t="s">
        <v>10</v>
      </c>
      <c r="B8" s="24" t="s">
        <v>284</v>
      </c>
      <c r="C8" s="25"/>
      <c r="D8" s="26">
        <f>25000*2*10</f>
        <v>500000</v>
      </c>
      <c r="E8" s="121"/>
      <c r="F8" s="135">
        <f>25000*T4*2</f>
        <v>500000</v>
      </c>
      <c r="G8" s="2">
        <f>F8-D8</f>
        <v>0</v>
      </c>
      <c r="H8" s="8"/>
      <c r="I8" s="8"/>
      <c r="J8" s="23" t="s">
        <v>10</v>
      </c>
      <c r="K8" s="228"/>
      <c r="L8" s="230">
        <f>25000*2*V4</f>
        <v>600000</v>
      </c>
      <c r="M8" s="2">
        <f>L8-F8</f>
        <v>100000</v>
      </c>
      <c r="N8" s="288"/>
      <c r="O8" s="289">
        <f>25000*2*V5</f>
        <v>800000</v>
      </c>
      <c r="P8" s="2">
        <f>O8-L8</f>
        <v>200000</v>
      </c>
      <c r="Q8" s="327" t="s">
        <v>322</v>
      </c>
    </row>
    <row r="9" spans="1:34" x14ac:dyDescent="0.45">
      <c r="A9" s="27"/>
      <c r="B9" s="28" t="s">
        <v>283</v>
      </c>
      <c r="C9" s="29">
        <f>25000*2*5.5</f>
        <v>275000</v>
      </c>
      <c r="D9" s="6"/>
      <c r="E9" s="150">
        <f>F8-E10</f>
        <v>275000</v>
      </c>
      <c r="F9" s="122"/>
      <c r="G9" s="250">
        <f>E9-C9</f>
        <v>0</v>
      </c>
      <c r="H9" s="8"/>
      <c r="I9" s="8"/>
      <c r="J9" s="27"/>
      <c r="K9" s="228">
        <f>L8-K10</f>
        <v>375000</v>
      </c>
      <c r="L9" s="218"/>
      <c r="M9" s="250">
        <f>K9-E9</f>
        <v>100000</v>
      </c>
      <c r="N9" s="288">
        <f>O8-N10</f>
        <v>575000</v>
      </c>
      <c r="O9" s="285"/>
      <c r="P9" s="250">
        <f>N9-K9</f>
        <v>200000</v>
      </c>
    </row>
    <row r="10" spans="1:34" x14ac:dyDescent="0.45">
      <c r="A10" s="27"/>
      <c r="B10" s="30" t="s">
        <v>11</v>
      </c>
      <c r="C10" s="29">
        <f>25000*4.5*2</f>
        <v>225000</v>
      </c>
      <c r="D10" s="6"/>
      <c r="E10" s="150">
        <f>25000*T5*2</f>
        <v>225000</v>
      </c>
      <c r="F10" s="122"/>
      <c r="G10" s="250">
        <f>E10-C10</f>
        <v>0</v>
      </c>
      <c r="H10" s="8"/>
      <c r="I10" s="8"/>
      <c r="J10" s="27"/>
      <c r="K10" s="228">
        <f>25000*T5*2</f>
        <v>225000</v>
      </c>
      <c r="L10" s="218"/>
      <c r="M10" s="250">
        <f>K10-E10</f>
        <v>0</v>
      </c>
      <c r="N10" s="288">
        <f>25000*T5*2</f>
        <v>225000</v>
      </c>
      <c r="O10" s="285"/>
      <c r="P10" s="250">
        <f>N10-K10</f>
        <v>0</v>
      </c>
      <c r="U10" s="167"/>
    </row>
    <row r="11" spans="1:34" x14ac:dyDescent="0.45">
      <c r="A11" s="27"/>
      <c r="B11" s="31" t="s">
        <v>185</v>
      </c>
      <c r="C11" s="25"/>
      <c r="D11" s="6"/>
      <c r="E11" s="121"/>
      <c r="F11" s="122"/>
      <c r="G11" s="2"/>
      <c r="H11" s="8"/>
      <c r="I11" s="8"/>
      <c r="J11" s="27"/>
      <c r="K11" s="228"/>
      <c r="L11" s="218"/>
      <c r="M11" s="2" t="str">
        <f>IF(AND(E11="",F11=""),"",IF(E11="",SUM(E11:F11)-SUM(C11:D11),TEXT(SUM(E11:F11)-SUM(C11:D11),"#.###,00 €* ; -#.###,00 €* ; 0,00 €* ;* @")))</f>
        <v/>
      </c>
      <c r="N11" s="288"/>
      <c r="O11" s="285"/>
      <c r="P11" s="2" t="str">
        <f>IF(AND(H11="",K11=""),"",IF(H11="",SUM(H11:K11)-SUM(F11:G11),TEXT(SUM(H11:K11)-SUM(F11:G11),"#.###,00 €* ; -#.###,00 €* ; 0,00 €* ;* @")))</f>
        <v/>
      </c>
      <c r="U11" s="167"/>
    </row>
    <row r="12" spans="1:34" x14ac:dyDescent="0.45">
      <c r="A12" s="23" t="s">
        <v>12</v>
      </c>
      <c r="B12" s="24" t="s">
        <v>13</v>
      </c>
      <c r="C12" s="25"/>
      <c r="D12" s="26">
        <f>SUM(C13:C14)</f>
        <v>77999.999999999985</v>
      </c>
      <c r="E12" s="121"/>
      <c r="F12" s="135">
        <f>SUM(E13:E14)</f>
        <v>78000</v>
      </c>
      <c r="G12" s="2">
        <f>F12-D12</f>
        <v>0</v>
      </c>
      <c r="H12" s="8"/>
      <c r="I12" s="8"/>
      <c r="J12" s="23" t="s">
        <v>12</v>
      </c>
      <c r="K12" s="228"/>
      <c r="L12" s="218">
        <f>SUM(K13:K14)</f>
        <v>93600</v>
      </c>
      <c r="M12" s="2">
        <f>L12-F12</f>
        <v>15600</v>
      </c>
      <c r="N12" s="288"/>
      <c r="O12" s="285">
        <f>SUM(N13:N14)</f>
        <v>124800</v>
      </c>
      <c r="P12" s="2">
        <f>O12-L12</f>
        <v>31200</v>
      </c>
      <c r="U12" s="167"/>
    </row>
    <row r="13" spans="1:34" x14ac:dyDescent="0.45">
      <c r="A13" s="33"/>
      <c r="B13" s="28" t="s">
        <v>320</v>
      </c>
      <c r="C13" s="34">
        <f>(0.18*T4)*2*3900</f>
        <v>14039.999999999998</v>
      </c>
      <c r="D13" s="6"/>
      <c r="E13" s="242">
        <f>(0.38*T4)*2*3900</f>
        <v>29640</v>
      </c>
      <c r="F13" s="122"/>
      <c r="G13" s="321">
        <f>E13-C13</f>
        <v>15600.000000000002</v>
      </c>
      <c r="H13" s="8"/>
      <c r="I13" s="8"/>
      <c r="J13" s="33"/>
      <c r="K13" s="241">
        <f>(0.38*V4)*2*3900</f>
        <v>35568.000000000007</v>
      </c>
      <c r="L13" s="218"/>
      <c r="M13" s="250">
        <f>K13-E13</f>
        <v>5928.0000000000073</v>
      </c>
      <c r="N13" s="290">
        <f>(0.38*V5)*2*3900</f>
        <v>47424</v>
      </c>
      <c r="O13" s="285"/>
      <c r="P13" s="250">
        <f>N13-K13</f>
        <v>11855.999999999993</v>
      </c>
      <c r="U13" s="167"/>
    </row>
    <row r="14" spans="1:34" x14ac:dyDescent="0.45">
      <c r="A14" s="33"/>
      <c r="B14" s="30" t="s">
        <v>321</v>
      </c>
      <c r="C14" s="34">
        <f>(0.82*T4)*2*3900</f>
        <v>63959.999999999993</v>
      </c>
      <c r="D14" s="6"/>
      <c r="E14" s="242">
        <f>(0.62*T4)*2*3900</f>
        <v>48360</v>
      </c>
      <c r="F14" s="122"/>
      <c r="G14" s="320">
        <f>E14-C14</f>
        <v>-15599.999999999993</v>
      </c>
      <c r="H14" s="244"/>
      <c r="I14" s="244"/>
      <c r="J14" s="33"/>
      <c r="K14" s="241">
        <f>(0.62*V4)*2*3900</f>
        <v>58031.999999999993</v>
      </c>
      <c r="L14" s="218"/>
      <c r="M14" s="250">
        <f>K14-E14</f>
        <v>9671.9999999999927</v>
      </c>
      <c r="N14" s="290">
        <f>(0.62*V5)*2*3900</f>
        <v>77376</v>
      </c>
      <c r="O14" s="285"/>
      <c r="P14" s="250">
        <f>N14-K14</f>
        <v>19344.000000000007</v>
      </c>
      <c r="Q14" s="32"/>
      <c r="U14" s="167"/>
    </row>
    <row r="15" spans="1:34" x14ac:dyDescent="0.45">
      <c r="A15" s="33"/>
      <c r="B15" s="31" t="s">
        <v>186</v>
      </c>
      <c r="C15" s="25"/>
      <c r="D15" s="6"/>
      <c r="E15" s="121"/>
      <c r="F15" s="122"/>
      <c r="G15" s="2"/>
      <c r="H15" s="8"/>
      <c r="I15" s="8"/>
      <c r="J15" s="33"/>
      <c r="K15" s="228"/>
      <c r="L15" s="218"/>
      <c r="M15" s="2" t="str">
        <f>IF(AND(E15="",F15=""),"",IF(E15="",SUM(E15:F15)-SUM(C15:D15),TEXT(SUM(E15:F15)-SUM(C15:D15),"#.###,00 €* ; -#.###,00 €* ; 0,00 €* ;* @")))</f>
        <v/>
      </c>
      <c r="N15" s="288"/>
      <c r="O15" s="285"/>
      <c r="P15" s="2" t="str">
        <f>IF(AND(H15="",K15=""),"",IF(H15="",SUM(H15:K15)-SUM(F15:G15),TEXT(SUM(H15:K15)-SUM(F15:G15),"#.###,00 €* ; -#.###,00 €* ; 0,00 €* ;* @")))</f>
        <v/>
      </c>
      <c r="U15" s="167"/>
    </row>
    <row r="16" spans="1:34" x14ac:dyDescent="0.45">
      <c r="A16" s="33"/>
      <c r="B16" s="31"/>
      <c r="C16" s="25"/>
      <c r="D16" s="6"/>
      <c r="E16" s="121"/>
      <c r="F16" s="122"/>
      <c r="G16" s="2" t="str">
        <f>IF(AND(A16="",B16=""),"",IF(A16="",SUM(A16:B16)-SUM(#REF!),TEXT(SUM(A16:B16)-SUM(#REF!),"#.###,00 €* ; -#.###,00 €* ; 0,00 €* ;* @")))</f>
        <v/>
      </c>
      <c r="H16" s="8"/>
      <c r="I16" s="8"/>
      <c r="J16" s="33"/>
      <c r="K16" s="228"/>
      <c r="L16" s="218"/>
      <c r="M16" s="2" t="str">
        <f>IF(AND(E16="",F16=""),"",IF(E16="",SUM(E16:F16)-SUM(C16:D16),TEXT(SUM(E16:F16)-SUM(C16:D16),"#.###,00 €* ; -#.###,00 €* ; 0,00 €* ;* @")))</f>
        <v/>
      </c>
      <c r="N16" s="288"/>
      <c r="O16" s="285"/>
      <c r="P16" s="2" t="str">
        <f>IF(AND(H16="",K16=""),"",IF(H16="",SUM(H16:K16)-SUM(F16:G16),TEXT(SUM(H16:K16)-SUM(F16:G16),"#.###,00 €* ; -#.###,00 €* ; 0,00 €* ;* @")))</f>
        <v/>
      </c>
      <c r="U16" s="167"/>
    </row>
    <row r="17" spans="1:34" x14ac:dyDescent="0.45">
      <c r="A17" s="106" t="s">
        <v>205</v>
      </c>
      <c r="B17" s="152" t="s">
        <v>206</v>
      </c>
      <c r="C17" s="25"/>
      <c r="D17" s="26">
        <f>SUM(C18:C19)</f>
        <v>291890</v>
      </c>
      <c r="E17" s="121"/>
      <c r="F17" s="135">
        <f>SUM(E18:E19)</f>
        <v>294780</v>
      </c>
      <c r="G17" s="322">
        <f>F17-D17</f>
        <v>2890</v>
      </c>
      <c r="H17" s="245"/>
      <c r="I17" s="245"/>
      <c r="J17" s="106" t="s">
        <v>205</v>
      </c>
      <c r="K17" s="228"/>
      <c r="L17" s="218">
        <f>SUM(K18:K19)</f>
        <v>294780</v>
      </c>
      <c r="M17" s="2">
        <f>L17-F17</f>
        <v>0</v>
      </c>
      <c r="N17" s="288"/>
      <c r="O17" s="285">
        <f>SUM(N18:N19)</f>
        <v>297670</v>
      </c>
      <c r="P17" s="2">
        <f>O17-L17</f>
        <v>2890</v>
      </c>
      <c r="Q17" s="96"/>
      <c r="U17" s="167"/>
    </row>
    <row r="18" spans="1:34" x14ac:dyDescent="0.45">
      <c r="A18" s="109" t="s">
        <v>198</v>
      </c>
      <c r="B18" t="s">
        <v>47</v>
      </c>
      <c r="C18" s="94">
        <f>2.55*28900*2</f>
        <v>147390</v>
      </c>
      <c r="D18" s="26"/>
      <c r="E18" s="136">
        <f>2.6*28900*2</f>
        <v>150280</v>
      </c>
      <c r="F18" s="135"/>
      <c r="G18" s="321">
        <f>E18-C18</f>
        <v>2890</v>
      </c>
      <c r="H18" s="8" t="s">
        <v>313</v>
      </c>
      <c r="I18" s="8"/>
      <c r="J18" s="109" t="s">
        <v>198</v>
      </c>
      <c r="K18" s="228">
        <f>2.6*28900*2</f>
        <v>150280</v>
      </c>
      <c r="L18" s="218"/>
      <c r="M18" s="250">
        <f>K18-E18</f>
        <v>0</v>
      </c>
      <c r="N18" s="288">
        <f>2.65*28900*2</f>
        <v>153170</v>
      </c>
      <c r="O18" s="285"/>
      <c r="P18" s="250">
        <f>N18-K18</f>
        <v>2890</v>
      </c>
      <c r="U18" s="167"/>
    </row>
    <row r="19" spans="1:34" s="12" customFormat="1" x14ac:dyDescent="0.45">
      <c r="A19" s="109" t="s">
        <v>199</v>
      </c>
      <c r="B19" t="s">
        <v>51</v>
      </c>
      <c r="C19" s="94">
        <f>28900*2*2.5</f>
        <v>144500</v>
      </c>
      <c r="D19" s="26"/>
      <c r="E19" s="136">
        <f>28900*2*2.5</f>
        <v>144500</v>
      </c>
      <c r="F19" s="135"/>
      <c r="G19" s="250">
        <f>E19-C19</f>
        <v>0</v>
      </c>
      <c r="H19" s="8"/>
      <c r="I19" s="8"/>
      <c r="J19" s="109" t="s">
        <v>199</v>
      </c>
      <c r="K19" s="228">
        <f>28900*2*2.5</f>
        <v>144500</v>
      </c>
      <c r="L19" s="218"/>
      <c r="M19" s="250">
        <f>K19-E19</f>
        <v>0</v>
      </c>
      <c r="N19" s="288">
        <f>28900*2*2.5</f>
        <v>144500</v>
      </c>
      <c r="O19" s="285"/>
      <c r="P19" s="250">
        <f>N19-K19</f>
        <v>0</v>
      </c>
      <c r="Q19" s="2"/>
      <c r="R19"/>
      <c r="S19"/>
      <c r="T19"/>
      <c r="U19" s="167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40" customFormat="1" x14ac:dyDescent="0.45">
      <c r="A20" s="33"/>
      <c r="B20" s="31"/>
      <c r="C20" s="25"/>
      <c r="D20" s="6"/>
      <c r="E20" s="121"/>
      <c r="F20" s="122"/>
      <c r="G20" s="2" t="str">
        <f>IF(AND(A20="",B20=""),"",IF(A20="",SUM(A20:B20)-SUM(#REF!),TEXT(SUM(A20:B20)-SUM(#REF!),"#.###,00 €* ; -#.###,00 €* ; 0,00 €* ;* @")))</f>
        <v/>
      </c>
      <c r="H20" s="8"/>
      <c r="I20" s="8"/>
      <c r="J20" s="33"/>
      <c r="K20" s="228"/>
      <c r="L20" s="218"/>
      <c r="M20" s="2" t="str">
        <f>IF(AND(E20="",F20=""),"",IF(E20="",SUM(E20:F20)-SUM(C20:D20),TEXT(SUM(E20:F20)-SUM(C20:D20),"#.###,00 €* ; -#.###,00 €* ; 0,00 €* ;* @")))</f>
        <v/>
      </c>
      <c r="N20" s="288"/>
      <c r="O20" s="285"/>
      <c r="P20" s="2" t="str">
        <f>IF(AND(H20="",K20=""),"",IF(H20="",SUM(H20:K20)-SUM(F20:G20),TEXT(SUM(H20:K20)-SUM(F20:G20),"#.###,00 €* ; -#.###,00 €* ; 0,00 €* ;* @")))</f>
        <v/>
      </c>
      <c r="Q20"/>
      <c r="U20" s="167"/>
    </row>
    <row r="21" spans="1:34" ht="14.65" thickBot="1" x14ac:dyDescent="0.5">
      <c r="A21" s="35" t="s">
        <v>14</v>
      </c>
      <c r="B21" s="10" t="s">
        <v>9</v>
      </c>
      <c r="C21" s="37"/>
      <c r="D21" s="38">
        <f>SUM(D8:D19)</f>
        <v>869890</v>
      </c>
      <c r="E21" s="37"/>
      <c r="F21" s="38">
        <f>SUM(F8:F19)</f>
        <v>872780</v>
      </c>
      <c r="G21" s="2">
        <f>F21-D21</f>
        <v>2890</v>
      </c>
      <c r="H21" s="8"/>
      <c r="I21" s="8"/>
      <c r="J21" s="35" t="s">
        <v>14</v>
      </c>
      <c r="K21" s="235"/>
      <c r="L21" s="38">
        <f>SUM(L8:L19)</f>
        <v>988380</v>
      </c>
      <c r="M21" s="2">
        <f>L21-F21</f>
        <v>115600</v>
      </c>
      <c r="N21" s="235"/>
      <c r="O21" s="38">
        <f>SUM(O8:O19)</f>
        <v>1222470</v>
      </c>
      <c r="P21" s="2">
        <f>O21-L21</f>
        <v>234090</v>
      </c>
      <c r="U21" s="167"/>
    </row>
    <row r="22" spans="1:34" ht="14.65" thickBot="1" x14ac:dyDescent="0.5">
      <c r="A22" s="39"/>
      <c r="B22" s="12"/>
      <c r="C22" s="17"/>
      <c r="D22" s="18"/>
      <c r="E22" s="17"/>
      <c r="F22" s="18"/>
      <c r="G22" s="2" t="str">
        <f>IF(AND(A22="",B22=""),"",IF(A22="",SUM(A22:B22)-SUM(#REF!),TEXT(SUM(A22:B22)-SUM(#REF!),"#.###,00 €* ; -#.###,00 €* ; 0,00 €* ;* @")))</f>
        <v/>
      </c>
      <c r="H22" s="8"/>
      <c r="I22" s="8"/>
      <c r="J22" s="39"/>
      <c r="K22" s="236"/>
      <c r="L22" s="1"/>
      <c r="M22" s="2" t="str">
        <f>IF(AND(E22="",F22=""),"",IF(E22="",SUM(E22:F22)-SUM(C22:D22),TEXT(SUM(E22:F22)-SUM(C22:D22),"#.###,00 €* ; -#.###,00 €* ; 0,00 €* ;* @")))</f>
        <v/>
      </c>
      <c r="N22" s="236"/>
      <c r="O22" s="1"/>
      <c r="P22" s="2" t="str">
        <f>IF(AND(H22="",K22=""),"",IF(H22="",SUM(H22:K22)-SUM(F22:G22),TEXT(SUM(H22:K22)-SUM(F22:G22),"#.###,00 €* ; -#.###,00 €* ; 0,00 €* ;* @")))</f>
        <v/>
      </c>
      <c r="S22" s="2"/>
      <c r="U22" s="168"/>
    </row>
    <row r="23" spans="1:34" x14ac:dyDescent="0.45">
      <c r="A23" s="19" t="s">
        <v>15</v>
      </c>
      <c r="B23" s="20" t="s">
        <v>16</v>
      </c>
      <c r="C23" s="41"/>
      <c r="D23" s="42"/>
      <c r="E23" s="147"/>
      <c r="F23" s="148"/>
      <c r="G23" s="2"/>
      <c r="H23" s="246"/>
      <c r="I23" s="246"/>
      <c r="J23" s="19" t="s">
        <v>15</v>
      </c>
      <c r="K23" s="237"/>
      <c r="L23" s="227"/>
      <c r="M23" s="2" t="str">
        <f>IF(AND(E23="",F23=""),"",IF(E23="",SUM(E23:F23)-SUM(C23:D23),TEXT(SUM(E23:F23)-SUM(C23:D23),"#.###,00 €* ; -#.###,00 €* ; 0,00 €* ;* @")))</f>
        <v/>
      </c>
      <c r="N23" s="293"/>
      <c r="O23" s="294"/>
      <c r="P23" s="2" t="str">
        <f>IF(AND(H23="",K23=""),"",IF(H23="",SUM(H23:K23)-SUM(F23:G23),TEXT(SUM(H23:K23)-SUM(F23:G23),"#.###,00 €* ; -#.###,00 €* ; 0,00 €* ;* @")))</f>
        <v/>
      </c>
      <c r="Q23" s="40"/>
    </row>
    <row r="24" spans="1:34" x14ac:dyDescent="0.45">
      <c r="A24" s="23" t="s">
        <v>17</v>
      </c>
      <c r="B24" s="24" t="s">
        <v>18</v>
      </c>
      <c r="C24" s="25"/>
      <c r="D24" s="26">
        <f>SUM(C25+C26)</f>
        <v>5000</v>
      </c>
      <c r="E24" s="121"/>
      <c r="F24" s="135">
        <f>SUM(E25+E26)</f>
        <v>5000</v>
      </c>
      <c r="G24" s="2">
        <f>F24-D24</f>
        <v>0</v>
      </c>
      <c r="H24" s="8"/>
      <c r="I24" s="8"/>
      <c r="J24" s="23" t="s">
        <v>17</v>
      </c>
      <c r="K24" s="228"/>
      <c r="L24" s="218">
        <f>SUM(K25+K26)</f>
        <v>5000</v>
      </c>
      <c r="M24" s="2">
        <f>L24-F24</f>
        <v>0</v>
      </c>
      <c r="N24" s="288"/>
      <c r="O24" s="285">
        <f>SUM(N25+N26)</f>
        <v>5000</v>
      </c>
      <c r="P24" s="2">
        <f>O24-L24</f>
        <v>0</v>
      </c>
    </row>
    <row r="25" spans="1:34" x14ac:dyDescent="0.45">
      <c r="A25" s="33"/>
      <c r="B25" s="28" t="s">
        <v>19</v>
      </c>
      <c r="C25" s="25">
        <v>0</v>
      </c>
      <c r="D25" s="6"/>
      <c r="E25" s="121">
        <v>0</v>
      </c>
      <c r="F25" s="122"/>
      <c r="G25" s="250">
        <f>E25-C25</f>
        <v>0</v>
      </c>
      <c r="H25" s="8"/>
      <c r="I25" s="8"/>
      <c r="J25" s="33"/>
      <c r="K25" s="228">
        <v>0</v>
      </c>
      <c r="L25" s="218"/>
      <c r="M25" s="250">
        <f>K25-E25</f>
        <v>0</v>
      </c>
      <c r="N25" s="288">
        <v>0</v>
      </c>
      <c r="O25" s="285"/>
      <c r="P25" s="250">
        <f>N25-K25</f>
        <v>0</v>
      </c>
    </row>
    <row r="26" spans="1:34" x14ac:dyDescent="0.45">
      <c r="A26" s="33"/>
      <c r="B26" s="28" t="s">
        <v>20</v>
      </c>
      <c r="C26" s="34">
        <v>5000</v>
      </c>
      <c r="D26" s="6"/>
      <c r="E26" s="138">
        <v>5000</v>
      </c>
      <c r="F26" s="122"/>
      <c r="G26" s="250">
        <f>E26-C26</f>
        <v>0</v>
      </c>
      <c r="H26" s="8"/>
      <c r="I26" s="8"/>
      <c r="J26" s="33"/>
      <c r="K26" s="228">
        <v>5000</v>
      </c>
      <c r="L26" s="218"/>
      <c r="M26" s="250">
        <f>K26-E26</f>
        <v>0</v>
      </c>
      <c r="N26" s="288">
        <v>5000</v>
      </c>
      <c r="O26" s="285"/>
      <c r="P26" s="250">
        <f>N26-K26</f>
        <v>0</v>
      </c>
    </row>
    <row r="27" spans="1:34" x14ac:dyDescent="0.45">
      <c r="A27" s="33"/>
      <c r="C27" s="34"/>
      <c r="D27" s="6"/>
      <c r="E27" s="138"/>
      <c r="F27" s="122"/>
      <c r="G27" s="2" t="str">
        <f>IF(AND(A27="",B27=""),"",IF(A27="",SUM(A27:B27)-SUM(#REF!),TEXT(SUM(A27:B27)-SUM(#REF!),"#.###,00 €* ; -#.###,00 €* ; 0,00 €* ;* @")))</f>
        <v/>
      </c>
      <c r="H27" s="8"/>
      <c r="I27" s="8"/>
      <c r="J27" s="33"/>
      <c r="K27" s="228"/>
      <c r="L27" s="218"/>
      <c r="M27" s="2" t="str">
        <f>IF(AND(E27="",F27=""),"",IF(E27="",SUM(E27:F27)-SUM(C27:D27),TEXT(SUM(E27:F27)-SUM(C27:D27),"#.###,00 €* ; -#.###,00 €* ; 0,00 €* ;* @")))</f>
        <v/>
      </c>
      <c r="N27" s="288"/>
      <c r="O27" s="285"/>
      <c r="P27" s="2" t="str">
        <f>IF(AND(H27="",K27=""),"",IF(H27="",SUM(H27:K27)-SUM(F27:G27),TEXT(SUM(H27:K27)-SUM(F27:G27),"#.###,00 €* ; -#.###,00 €* ; 0,00 €* ;* @")))</f>
        <v/>
      </c>
      <c r="R27" s="1"/>
      <c r="S27" s="43"/>
    </row>
    <row r="28" spans="1:34" x14ac:dyDescent="0.45">
      <c r="A28" s="23" t="s">
        <v>21</v>
      </c>
      <c r="B28" s="24" t="s">
        <v>22</v>
      </c>
      <c r="C28" s="34"/>
      <c r="D28" s="26">
        <v>0</v>
      </c>
      <c r="E28" s="138"/>
      <c r="F28" s="135">
        <v>0</v>
      </c>
      <c r="G28" s="2">
        <f>F28-D28</f>
        <v>0</v>
      </c>
      <c r="H28" s="8"/>
      <c r="I28" s="8"/>
      <c r="J28" s="23" t="s">
        <v>21</v>
      </c>
      <c r="K28" s="228"/>
      <c r="L28" s="218">
        <v>0</v>
      </c>
      <c r="M28" s="2">
        <f>L28-F28</f>
        <v>0</v>
      </c>
      <c r="N28" s="288"/>
      <c r="O28" s="285">
        <v>0</v>
      </c>
      <c r="P28" s="2">
        <f>O28-L28</f>
        <v>0</v>
      </c>
    </row>
    <row r="29" spans="1:34" x14ac:dyDescent="0.45">
      <c r="A29" s="33"/>
      <c r="C29" s="34"/>
      <c r="D29" s="6"/>
      <c r="E29" s="138"/>
      <c r="F29" s="122"/>
      <c r="G29" s="2" t="str">
        <f>IF(AND(A29="",B29=""),"",IF(A29="",SUM(A29:B29)-SUM(#REF!),TEXT(SUM(A29:B29)-SUM(#REF!),"#.###,00 €* ; -#.###,00 €* ; 0,00 €* ;* @")))</f>
        <v/>
      </c>
      <c r="H29" s="8"/>
      <c r="I29" s="8"/>
      <c r="J29" s="33"/>
      <c r="K29" s="228"/>
      <c r="L29" s="218"/>
      <c r="M29" s="2" t="str">
        <f>IF(AND(E29="",F29=""),"",IF(E29="",SUM(E29:F29)-SUM(C29:D29),TEXT(SUM(E29:F29)-SUM(C29:D29),"#.###,00 €* ; -#.###,00 €* ; 0,00 €* ;* @")))</f>
        <v/>
      </c>
      <c r="N29" s="288"/>
      <c r="O29" s="285"/>
      <c r="P29" s="2" t="str">
        <f>IF(AND(H29="",K29=""),"",IF(H29="",SUM(H29:K29)-SUM(F29:G29),TEXT(SUM(H29:K29)-SUM(F29:G29),"#.###,00 €* ; -#.###,00 €* ; 0,00 €* ;* @")))</f>
        <v/>
      </c>
    </row>
    <row r="30" spans="1:34" x14ac:dyDescent="0.45">
      <c r="A30" s="23" t="s">
        <v>23</v>
      </c>
      <c r="B30" s="24" t="s">
        <v>24</v>
      </c>
      <c r="C30" s="34"/>
      <c r="D30" s="26">
        <f>SUM(C31+C32)</f>
        <v>6000</v>
      </c>
      <c r="E30" s="138"/>
      <c r="F30" s="135">
        <f>SUM(E31+E32)</f>
        <v>6000</v>
      </c>
      <c r="G30" s="2">
        <f>F30-D30</f>
        <v>0</v>
      </c>
      <c r="H30" s="247"/>
      <c r="I30" s="247"/>
      <c r="J30" s="23" t="s">
        <v>23</v>
      </c>
      <c r="K30" s="228"/>
      <c r="L30" s="218">
        <f>SUM(K31+K32)</f>
        <v>6000</v>
      </c>
      <c r="M30" s="2">
        <f>L30-F30</f>
        <v>0</v>
      </c>
      <c r="N30" s="288"/>
      <c r="O30" s="285">
        <f>SUM(N31+N32)</f>
        <v>6000</v>
      </c>
      <c r="P30" s="2">
        <f>O30-L30</f>
        <v>0</v>
      </c>
      <c r="Q30" s="28"/>
    </row>
    <row r="31" spans="1:34" x14ac:dyDescent="0.45">
      <c r="A31" s="33"/>
      <c r="B31" s="95" t="s">
        <v>286</v>
      </c>
      <c r="C31" s="34">
        <v>0</v>
      </c>
      <c r="D31" s="6"/>
      <c r="E31" s="138">
        <v>0</v>
      </c>
      <c r="F31" s="122"/>
      <c r="G31" s="250">
        <f>E31-C31</f>
        <v>0</v>
      </c>
      <c r="H31" s="8"/>
      <c r="I31" s="8"/>
      <c r="J31" s="33"/>
      <c r="K31" s="228">
        <v>0</v>
      </c>
      <c r="L31" s="218"/>
      <c r="M31" s="250">
        <f>K31-E31</f>
        <v>0</v>
      </c>
      <c r="N31" s="288">
        <v>0</v>
      </c>
      <c r="O31" s="285"/>
      <c r="P31" s="250">
        <f>N31-K31</f>
        <v>0</v>
      </c>
    </row>
    <row r="32" spans="1:34" x14ac:dyDescent="0.45">
      <c r="A32" s="33"/>
      <c r="B32" s="95" t="s">
        <v>287</v>
      </c>
      <c r="C32" s="34">
        <v>6000</v>
      </c>
      <c r="D32" s="6"/>
      <c r="E32" s="138">
        <v>6000</v>
      </c>
      <c r="F32" s="122"/>
      <c r="G32" s="250">
        <f>E32-C32</f>
        <v>0</v>
      </c>
      <c r="H32" s="8"/>
      <c r="I32" s="8"/>
      <c r="J32" s="33"/>
      <c r="K32" s="228">
        <v>6000</v>
      </c>
      <c r="L32" s="218"/>
      <c r="M32" s="250">
        <f>K32-E32</f>
        <v>0</v>
      </c>
      <c r="N32" s="288">
        <v>6000</v>
      </c>
      <c r="O32" s="285"/>
      <c r="P32" s="250">
        <f>N32-K32</f>
        <v>0</v>
      </c>
    </row>
    <row r="33" spans="1:17" x14ac:dyDescent="0.45">
      <c r="A33" s="33"/>
      <c r="B33" s="28"/>
      <c r="C33" s="34"/>
      <c r="D33" s="6"/>
      <c r="E33" s="138"/>
      <c r="F33" s="122"/>
      <c r="G33" s="2" t="str">
        <f>IF(AND(A33="",B33=""),"",IF(A33="",SUM(A33:B33)-SUM(#REF!),TEXT(SUM(A33:B33)-SUM(#REF!),"#.###,00 €* ; -#.###,00 €* ; 0,00 €* ;* @")))</f>
        <v/>
      </c>
      <c r="H33" s="8"/>
      <c r="I33" s="8"/>
      <c r="J33" s="33"/>
      <c r="K33" s="228"/>
      <c r="L33" s="218"/>
      <c r="M33" s="2" t="str">
        <f>IF(AND(E33="",F33=""),"",IF(E33="",SUM(E33:F33)-SUM(C33:D33),TEXT(SUM(E33:F33)-SUM(C33:D33),"#.###,00 €* ; -#.###,00 €* ; 0,00 €* ;* @")))</f>
        <v/>
      </c>
      <c r="N33" s="288"/>
      <c r="O33" s="285"/>
      <c r="P33" s="2" t="str">
        <f>IF(AND(H33="",K33=""),"",IF(H33="",SUM(H33:K33)-SUM(F33:G33),TEXT(SUM(H33:K33)-SUM(F33:G33),"#.###,00 €* ; -#.###,00 €* ; 0,00 €* ;* @")))</f>
        <v/>
      </c>
    </row>
    <row r="34" spans="1:17" x14ac:dyDescent="0.45">
      <c r="A34" s="23" t="s">
        <v>25</v>
      </c>
      <c r="B34" s="24" t="s">
        <v>26</v>
      </c>
      <c r="C34" s="34"/>
      <c r="D34" s="26">
        <f>SUM(C35:C36)</f>
        <v>8000</v>
      </c>
      <c r="E34" s="138"/>
      <c r="F34" s="135">
        <f>SUM(E35:E36)</f>
        <v>8000</v>
      </c>
      <c r="G34" s="2">
        <f>F34-D34</f>
        <v>0</v>
      </c>
      <c r="H34" s="8"/>
      <c r="I34" s="8"/>
      <c r="J34" s="23" t="s">
        <v>25</v>
      </c>
      <c r="K34" s="228"/>
      <c r="L34" s="218">
        <f>SUM(K35:K36)</f>
        <v>8000</v>
      </c>
      <c r="M34" s="2">
        <f>L34-F34</f>
        <v>0</v>
      </c>
      <c r="N34" s="288"/>
      <c r="O34" s="285">
        <f>SUM(N35:N36)</f>
        <v>8000</v>
      </c>
      <c r="P34" s="2">
        <f>O34-L34</f>
        <v>0</v>
      </c>
    </row>
    <row r="35" spans="1:17" x14ac:dyDescent="0.45">
      <c r="A35" s="33"/>
      <c r="B35" s="95" t="s">
        <v>286</v>
      </c>
      <c r="C35" s="34">
        <v>0</v>
      </c>
      <c r="D35" s="6"/>
      <c r="E35" s="138">
        <v>0</v>
      </c>
      <c r="F35" s="122"/>
      <c r="G35" s="250">
        <f>E35-C35</f>
        <v>0</v>
      </c>
      <c r="H35" s="8"/>
      <c r="I35" s="8"/>
      <c r="J35" s="33"/>
      <c r="K35" s="228">
        <v>0</v>
      </c>
      <c r="L35" s="218"/>
      <c r="M35" s="250">
        <f>K35-E35</f>
        <v>0</v>
      </c>
      <c r="N35" s="288">
        <v>0</v>
      </c>
      <c r="O35" s="285"/>
      <c r="P35" s="250">
        <f>N35-K35</f>
        <v>0</v>
      </c>
    </row>
    <row r="36" spans="1:17" x14ac:dyDescent="0.45">
      <c r="A36" s="33"/>
      <c r="B36" s="95" t="s">
        <v>287</v>
      </c>
      <c r="C36" s="34">
        <v>8000</v>
      </c>
      <c r="D36" s="6"/>
      <c r="E36" s="138">
        <v>8000</v>
      </c>
      <c r="F36" s="122"/>
      <c r="G36" s="250">
        <f>E36-C36</f>
        <v>0</v>
      </c>
      <c r="H36" s="8"/>
      <c r="I36" s="8"/>
      <c r="J36" s="33"/>
      <c r="K36" s="228">
        <v>8000</v>
      </c>
      <c r="L36" s="218"/>
      <c r="M36" s="250">
        <f>K36-E36</f>
        <v>0</v>
      </c>
      <c r="N36" s="288">
        <v>8000</v>
      </c>
      <c r="O36" s="285"/>
      <c r="P36" s="250">
        <f>N36-K36</f>
        <v>0</v>
      </c>
    </row>
    <row r="37" spans="1:17" x14ac:dyDescent="0.45">
      <c r="A37" s="33"/>
      <c r="B37" s="28"/>
      <c r="C37" s="34"/>
      <c r="D37" s="6"/>
      <c r="E37" s="138"/>
      <c r="F37" s="122"/>
      <c r="G37" s="2" t="str">
        <f>IF(AND(A37="",B37=""),"",IF(A37="",SUM(A37:B37)-SUM(#REF!),TEXT(SUM(A37:B37)-SUM(#REF!),"#.###,00 €* ; -#.###,00 €* ; 0,00 €* ;* @")))</f>
        <v/>
      </c>
      <c r="H37" s="8"/>
      <c r="I37" s="8"/>
      <c r="J37" s="33"/>
      <c r="K37" s="228"/>
      <c r="L37" s="218"/>
      <c r="M37" s="2" t="str">
        <f>IF(AND(E37="",F37=""),"",IF(E37="",SUM(E37:F37)-SUM(C37:D37),TEXT(SUM(E37:F37)-SUM(C37:D37),"#.###,00 €* ; -#.###,00 €* ; 0,00 €* ;* @")))</f>
        <v/>
      </c>
      <c r="N37" s="288"/>
      <c r="O37" s="285"/>
      <c r="P37" s="2" t="str">
        <f>IF(AND(H37="",K37=""),"",IF(H37="",SUM(H37:K37)-SUM(F37:G37),TEXT(SUM(H37:K37)-SUM(F37:G37),"#.###,00 €* ; -#.###,00 €* ; 0,00 €* ;* @")))</f>
        <v/>
      </c>
    </row>
    <row r="38" spans="1:17" x14ac:dyDescent="0.45">
      <c r="A38" s="23" t="s">
        <v>28</v>
      </c>
      <c r="B38" s="24" t="s">
        <v>29</v>
      </c>
      <c r="C38" s="34"/>
      <c r="D38" s="26">
        <f>SUM(C39:C40)</f>
        <v>15000</v>
      </c>
      <c r="E38" s="138"/>
      <c r="F38" s="135">
        <f>SUM(E39:E40)</f>
        <v>15000</v>
      </c>
      <c r="G38" s="2">
        <f>F38-D38</f>
        <v>0</v>
      </c>
      <c r="H38" s="8"/>
      <c r="I38" s="8"/>
      <c r="J38" s="23" t="s">
        <v>28</v>
      </c>
      <c r="K38" s="228"/>
      <c r="L38" s="218">
        <f>SUM(K39:K40)</f>
        <v>15000</v>
      </c>
      <c r="M38" s="2">
        <f>L38-F38</f>
        <v>0</v>
      </c>
      <c r="N38" s="288"/>
      <c r="O38" s="285">
        <f>SUM(N39:N40)</f>
        <v>15000</v>
      </c>
      <c r="P38" s="2">
        <f>O38-L38</f>
        <v>0</v>
      </c>
    </row>
    <row r="39" spans="1:17" x14ac:dyDescent="0.45">
      <c r="A39" s="33"/>
      <c r="B39" s="95" t="s">
        <v>286</v>
      </c>
      <c r="C39" s="34">
        <v>0</v>
      </c>
      <c r="D39" s="6"/>
      <c r="E39" s="138">
        <v>0</v>
      </c>
      <c r="F39" s="122"/>
      <c r="G39" s="250">
        <f>E39-C39</f>
        <v>0</v>
      </c>
      <c r="H39" s="8"/>
      <c r="I39" s="8"/>
      <c r="J39" s="33"/>
      <c r="K39" s="228">
        <v>0</v>
      </c>
      <c r="L39" s="218"/>
      <c r="M39" s="250">
        <f>K39-E39</f>
        <v>0</v>
      </c>
      <c r="N39" s="288">
        <v>0</v>
      </c>
      <c r="O39" s="285"/>
      <c r="P39" s="250">
        <f>N39-K39</f>
        <v>0</v>
      </c>
    </row>
    <row r="40" spans="1:17" x14ac:dyDescent="0.45">
      <c r="A40" s="33"/>
      <c r="B40" s="95" t="s">
        <v>287</v>
      </c>
      <c r="C40" s="34">
        <v>15000</v>
      </c>
      <c r="D40" s="6"/>
      <c r="E40" s="138">
        <v>15000</v>
      </c>
      <c r="F40" s="122"/>
      <c r="G40" s="250">
        <f>E40-C40</f>
        <v>0</v>
      </c>
      <c r="H40" s="8"/>
      <c r="I40" s="8"/>
      <c r="J40" s="33"/>
      <c r="K40" s="228">
        <v>15000</v>
      </c>
      <c r="L40" s="218"/>
      <c r="M40" s="250">
        <f>K40-E40</f>
        <v>0</v>
      </c>
      <c r="N40" s="288">
        <v>15000</v>
      </c>
      <c r="O40" s="285"/>
      <c r="P40" s="250">
        <f>N40-K40</f>
        <v>0</v>
      </c>
    </row>
    <row r="41" spans="1:17" x14ac:dyDescent="0.45">
      <c r="A41" s="33"/>
      <c r="C41" s="34"/>
      <c r="D41" s="6"/>
      <c r="E41" s="138"/>
      <c r="F41" s="122"/>
      <c r="G41" s="2" t="str">
        <f>IF(AND(A41="",B41=""),"",IF(A41="",SUM(A41:B41)-SUM(#REF!),TEXT(SUM(A41:B41)-SUM(#REF!),"#.###,00 €* ; -#.###,00 €* ; 0,00 €* ;* @")))</f>
        <v/>
      </c>
      <c r="H41" s="8"/>
      <c r="I41" s="8"/>
      <c r="J41" s="33"/>
      <c r="K41" s="228"/>
      <c r="L41" s="218"/>
      <c r="N41" s="288"/>
      <c r="O41" s="285"/>
    </row>
    <row r="42" spans="1:17" x14ac:dyDescent="0.45">
      <c r="A42" s="106" t="s">
        <v>231</v>
      </c>
      <c r="B42" s="24" t="s">
        <v>31</v>
      </c>
      <c r="C42" s="34"/>
      <c r="D42" s="26">
        <f>SUM(C43:C44)</f>
        <v>0</v>
      </c>
      <c r="E42" s="138"/>
      <c r="F42" s="135">
        <f>SUM(E43:E44)</f>
        <v>0</v>
      </c>
      <c r="G42" s="2">
        <f>F42-D42</f>
        <v>0</v>
      </c>
      <c r="H42" s="8"/>
      <c r="I42" s="8"/>
      <c r="J42" s="106" t="s">
        <v>231</v>
      </c>
      <c r="K42" s="228"/>
      <c r="L42" s="218">
        <f>SUM(K43:K44)</f>
        <v>0</v>
      </c>
      <c r="M42" s="2">
        <f>L42-F42</f>
        <v>0</v>
      </c>
      <c r="N42" s="288"/>
      <c r="O42" s="285">
        <f>SUM(N43:N44)</f>
        <v>0</v>
      </c>
      <c r="P42" s="2">
        <f>O42-L42</f>
        <v>0</v>
      </c>
    </row>
    <row r="43" spans="1:17" x14ac:dyDescent="0.45">
      <c r="A43" s="33"/>
      <c r="B43" s="95" t="s">
        <v>286</v>
      </c>
      <c r="C43" s="34">
        <v>0</v>
      </c>
      <c r="D43" s="6"/>
      <c r="E43" s="138">
        <v>0</v>
      </c>
      <c r="F43" s="122"/>
      <c r="G43" s="250">
        <f>E43-C43</f>
        <v>0</v>
      </c>
      <c r="H43" s="8"/>
      <c r="I43" s="8"/>
      <c r="J43" s="33"/>
      <c r="K43" s="228">
        <v>0</v>
      </c>
      <c r="L43" s="218"/>
      <c r="M43" s="250">
        <f>K43-E43</f>
        <v>0</v>
      </c>
      <c r="N43" s="288">
        <v>0</v>
      </c>
      <c r="O43" s="285"/>
      <c r="P43" s="250">
        <f>N43-K43</f>
        <v>0</v>
      </c>
    </row>
    <row r="44" spans="1:17" x14ac:dyDescent="0.45">
      <c r="A44" s="33"/>
      <c r="B44" s="95" t="s">
        <v>287</v>
      </c>
      <c r="C44" s="34">
        <v>0</v>
      </c>
      <c r="D44" s="6"/>
      <c r="E44" s="138">
        <v>0</v>
      </c>
      <c r="F44" s="122"/>
      <c r="G44" s="250">
        <f>E44-C44</f>
        <v>0</v>
      </c>
      <c r="H44" s="8"/>
      <c r="I44" s="8"/>
      <c r="J44" s="33"/>
      <c r="K44" s="228">
        <v>0</v>
      </c>
      <c r="L44" s="218"/>
      <c r="M44" s="250">
        <f>K44-E44</f>
        <v>0</v>
      </c>
      <c r="N44" s="288">
        <v>0</v>
      </c>
      <c r="O44" s="285"/>
      <c r="P44" s="250">
        <f>N44-K44</f>
        <v>0</v>
      </c>
    </row>
    <row r="45" spans="1:17" x14ac:dyDescent="0.45">
      <c r="A45" s="33"/>
      <c r="C45" s="34"/>
      <c r="D45" s="6"/>
      <c r="E45" s="138"/>
      <c r="F45" s="122"/>
      <c r="G45" s="2" t="str">
        <f>IF(AND(A45="",B45=""),"",IF(A45="",SUM(A45:B45)-SUM(#REF!),TEXT(SUM(A45:B45)-SUM(#REF!),"#.###,00 €* ; -#.###,00 €* ; 0,00 €* ;* @")))</f>
        <v/>
      </c>
      <c r="H45" s="8"/>
      <c r="I45" s="8"/>
      <c r="J45" s="33"/>
      <c r="K45" s="228"/>
      <c r="L45" s="218"/>
      <c r="M45" s="2" t="str">
        <f>IF(AND(E45="",F45=""),"",IF(E45="",SUM(E45:F45)-SUM(C45:D45),TEXT(SUM(E45:F45)-SUM(C45:D45),"#.###,00 €* ; -#.###,00 €* ; 0,00 €* ;* @")))</f>
        <v/>
      </c>
      <c r="N45" s="288"/>
      <c r="O45" s="285"/>
      <c r="P45" s="2" t="str">
        <f>IF(AND(H45="",K45=""),"",IF(H45="",SUM(H45:K45)-SUM(F45:G45),TEXT(SUM(H45:K45)-SUM(F45:G45),"#.###,00 €* ; -#.###,00 €* ; 0,00 €* ;* @")))</f>
        <v/>
      </c>
    </row>
    <row r="46" spans="1:17" x14ac:dyDescent="0.45">
      <c r="A46" s="106" t="s">
        <v>30</v>
      </c>
      <c r="B46" s="153" t="s">
        <v>232</v>
      </c>
      <c r="C46" s="34"/>
      <c r="D46" s="26">
        <f>SUM(C47:C47)</f>
        <v>1150</v>
      </c>
      <c r="E46" s="138"/>
      <c r="F46" s="135">
        <f>SUM(E47:E47)</f>
        <v>1150</v>
      </c>
      <c r="G46" s="2">
        <f>F46-D46</f>
        <v>0</v>
      </c>
      <c r="H46" s="8"/>
      <c r="I46" s="8"/>
      <c r="J46" s="106" t="s">
        <v>30</v>
      </c>
      <c r="K46" s="228"/>
      <c r="L46" s="218">
        <f>SUM(K47:K47)</f>
        <v>1150</v>
      </c>
      <c r="M46" s="2">
        <f>L46-F46</f>
        <v>0</v>
      </c>
      <c r="N46" s="288"/>
      <c r="O46" s="285">
        <f>SUM(N47:N47)</f>
        <v>1150</v>
      </c>
      <c r="P46" s="2">
        <f>O46-L46</f>
        <v>0</v>
      </c>
    </row>
    <row r="47" spans="1:17" x14ac:dyDescent="0.45">
      <c r="A47" s="109" t="s">
        <v>233</v>
      </c>
      <c r="B47" s="95" t="s">
        <v>237</v>
      </c>
      <c r="C47" s="34">
        <v>1150</v>
      </c>
      <c r="D47" s="6"/>
      <c r="E47" s="138">
        <v>1150</v>
      </c>
      <c r="F47" s="122"/>
      <c r="G47" s="250">
        <f>E47-C47</f>
        <v>0</v>
      </c>
      <c r="H47" s="252" t="s">
        <v>235</v>
      </c>
      <c r="I47" s="252"/>
      <c r="J47" s="109" t="s">
        <v>233</v>
      </c>
      <c r="K47" s="228">
        <v>1150</v>
      </c>
      <c r="L47" s="218"/>
      <c r="M47" s="250">
        <f>K47-E47</f>
        <v>0</v>
      </c>
      <c r="N47" s="288">
        <v>1150</v>
      </c>
      <c r="O47" s="285"/>
      <c r="P47" s="250">
        <f>N47-K47</f>
        <v>0</v>
      </c>
      <c r="Q47" s="96"/>
    </row>
    <row r="48" spans="1:17" x14ac:dyDescent="0.45">
      <c r="A48" s="33"/>
      <c r="C48" s="34"/>
      <c r="D48" s="6"/>
      <c r="E48" s="138"/>
      <c r="F48" s="122"/>
      <c r="G48" s="2" t="str">
        <f>IF(AND(A48="",B48=""),"",IF(A48="",SUM(A48:B48)-SUM(#REF!),TEXT(SUM(A48:B48)-SUM(#REF!),"#.###,00 €* ; -#.###,00 €* ; 0,00 €* ;* @")))</f>
        <v/>
      </c>
      <c r="H48" s="8"/>
      <c r="I48" s="8"/>
      <c r="J48" s="33"/>
      <c r="K48" s="228"/>
      <c r="L48" s="218"/>
      <c r="M48" s="2" t="str">
        <f>IF(AND(E48="",F48=""),"",IF(E48="",SUM(E48:F48)-SUM(C48:D48),TEXT(SUM(E48:F48)-SUM(C48:D48),"#.###,00 €* ; -#.###,00 €* ; 0,00 €* ;* @")))</f>
        <v/>
      </c>
      <c r="N48" s="288"/>
      <c r="O48" s="285"/>
      <c r="P48" s="2" t="str">
        <f>IF(AND(H48="",K48=""),"",IF(H48="",SUM(H48:K48)-SUM(F48:G48),TEXT(SUM(H48:K48)-SUM(F48:G48),"#.###,00 €* ; -#.###,00 €* ; 0,00 €* ;* @")))</f>
        <v/>
      </c>
    </row>
    <row r="49" spans="1:17" x14ac:dyDescent="0.45">
      <c r="A49" s="23" t="s">
        <v>32</v>
      </c>
      <c r="B49" s="24" t="s">
        <v>33</v>
      </c>
      <c r="C49" s="34"/>
      <c r="D49" s="26">
        <f>SUM(C50:C51)</f>
        <v>15000</v>
      </c>
      <c r="E49" s="138"/>
      <c r="F49" s="135">
        <f>SUM(E50:E51)</f>
        <v>15000</v>
      </c>
      <c r="G49" s="2">
        <f>F49-D49</f>
        <v>0</v>
      </c>
      <c r="H49" s="8"/>
      <c r="I49" s="8"/>
      <c r="J49" s="23" t="s">
        <v>32</v>
      </c>
      <c r="K49" s="228"/>
      <c r="L49" s="218">
        <f>SUM(K50:K51)</f>
        <v>15000</v>
      </c>
      <c r="M49" s="2">
        <f>L49-F49</f>
        <v>0</v>
      </c>
      <c r="N49" s="288"/>
      <c r="O49" s="285">
        <f>SUM(N50:N51)</f>
        <v>15000</v>
      </c>
      <c r="P49" s="2">
        <f>O49-L49</f>
        <v>0</v>
      </c>
    </row>
    <row r="50" spans="1:17" x14ac:dyDescent="0.45">
      <c r="A50" s="33"/>
      <c r="B50" s="95" t="s">
        <v>286</v>
      </c>
      <c r="C50" s="34">
        <v>3000</v>
      </c>
      <c r="D50" s="6"/>
      <c r="E50" s="138">
        <v>3000</v>
      </c>
      <c r="F50" s="122"/>
      <c r="G50" s="250">
        <f>E50-C50</f>
        <v>0</v>
      </c>
      <c r="H50" s="8"/>
      <c r="I50" s="8"/>
      <c r="J50" s="33"/>
      <c r="K50" s="228">
        <v>3000</v>
      </c>
      <c r="L50" s="218"/>
      <c r="M50" s="250">
        <f>K50-E50</f>
        <v>0</v>
      </c>
      <c r="N50" s="288">
        <v>3000</v>
      </c>
      <c r="O50" s="285"/>
      <c r="P50" s="250">
        <f>N50-K50</f>
        <v>0</v>
      </c>
    </row>
    <row r="51" spans="1:17" x14ac:dyDescent="0.45">
      <c r="A51" s="33"/>
      <c r="B51" s="95" t="s">
        <v>287</v>
      </c>
      <c r="C51" s="34">
        <v>12000</v>
      </c>
      <c r="D51" s="6"/>
      <c r="E51" s="138">
        <v>12000</v>
      </c>
      <c r="F51" s="122"/>
      <c r="G51" s="250">
        <f>E51-C51</f>
        <v>0</v>
      </c>
      <c r="H51" s="8"/>
      <c r="I51" s="8"/>
      <c r="J51" s="33"/>
      <c r="K51" s="228">
        <v>12000</v>
      </c>
      <c r="L51" s="218"/>
      <c r="M51" s="250">
        <f>K51-E51</f>
        <v>0</v>
      </c>
      <c r="N51" s="288">
        <v>12000</v>
      </c>
      <c r="O51" s="285"/>
      <c r="P51" s="250">
        <f>N51-K51</f>
        <v>0</v>
      </c>
    </row>
    <row r="52" spans="1:17" x14ac:dyDescent="0.45">
      <c r="A52" s="33"/>
      <c r="B52" s="28"/>
      <c r="C52" s="34"/>
      <c r="D52" s="6"/>
      <c r="E52" s="138"/>
      <c r="F52" s="122"/>
      <c r="G52" s="2" t="str">
        <f>IF(AND(A52="",B52=""),"",IF(A52="",SUM(A52:B52)-SUM(#REF!),TEXT(SUM(A52:B52)-SUM(#REF!),"#.###,00 €* ; -#.###,00 €* ; 0,00 €* ;* @")))</f>
        <v/>
      </c>
      <c r="H52" s="8"/>
      <c r="I52" s="8"/>
      <c r="J52" s="33"/>
      <c r="K52" s="228"/>
      <c r="L52" s="218"/>
      <c r="M52" s="2" t="str">
        <f>IF(AND(E52="",F52=""),"",IF(E52="",SUM(E52:F52)-SUM(C52:D52),TEXT(SUM(E52:F52)-SUM(C52:D52),"#.###,00 €* ; -#.###,00 €* ; 0,00 €* ;* @")))</f>
        <v/>
      </c>
      <c r="N52" s="288"/>
      <c r="O52" s="285"/>
      <c r="P52" s="2" t="str">
        <f>IF(AND(H52="",K52=""),"",IF(H52="",SUM(H52:K52)-SUM(F52:G52),TEXT(SUM(H52:K52)-SUM(F52:G52),"#.###,00 €* ; -#.###,00 €* ; 0,00 €* ;* @")))</f>
        <v/>
      </c>
    </row>
    <row r="53" spans="1:17" x14ac:dyDescent="0.45">
      <c r="A53" s="23" t="s">
        <v>34</v>
      </c>
      <c r="B53" s="24" t="s">
        <v>35</v>
      </c>
      <c r="C53" s="25"/>
      <c r="D53" s="26">
        <f>SUM(C54:C55)</f>
        <v>100</v>
      </c>
      <c r="E53" s="121"/>
      <c r="F53" s="135">
        <f>SUM(E54:E55)</f>
        <v>100</v>
      </c>
      <c r="G53" s="2">
        <f>F53-D53</f>
        <v>0</v>
      </c>
      <c r="H53" s="8"/>
      <c r="I53" s="8"/>
      <c r="J53" s="23" t="s">
        <v>34</v>
      </c>
      <c r="K53" s="228"/>
      <c r="L53" s="218">
        <f>SUM(K54:K55)</f>
        <v>100</v>
      </c>
      <c r="M53" s="2">
        <f>L53-F53</f>
        <v>0</v>
      </c>
      <c r="N53" s="288"/>
      <c r="O53" s="285">
        <f>SUM(N54:N55)</f>
        <v>100</v>
      </c>
      <c r="P53" s="2">
        <f>O53-L53</f>
        <v>0</v>
      </c>
    </row>
    <row r="54" spans="1:17" ht="14.25" customHeight="1" x14ac:dyDescent="0.45">
      <c r="A54" s="109" t="s">
        <v>200</v>
      </c>
      <c r="B54" s="95" t="s">
        <v>48</v>
      </c>
      <c r="C54" s="94">
        <v>0</v>
      </c>
      <c r="D54" s="93"/>
      <c r="E54" s="136">
        <v>0</v>
      </c>
      <c r="F54" s="137"/>
      <c r="G54" s="250">
        <f>E54-C54</f>
        <v>0</v>
      </c>
      <c r="H54" s="245"/>
      <c r="I54" s="245"/>
      <c r="J54" s="109" t="s">
        <v>200</v>
      </c>
      <c r="K54" s="228">
        <v>0</v>
      </c>
      <c r="L54" s="229"/>
      <c r="M54" s="250">
        <f>K54-E54</f>
        <v>0</v>
      </c>
      <c r="N54" s="288">
        <v>0</v>
      </c>
      <c r="O54" s="295"/>
      <c r="P54" s="250">
        <f>N54-K54</f>
        <v>0</v>
      </c>
      <c r="Q54" s="96"/>
    </row>
    <row r="55" spans="1:17" x14ac:dyDescent="0.45">
      <c r="A55" s="109" t="s">
        <v>201</v>
      </c>
      <c r="B55" s="95" t="s">
        <v>50</v>
      </c>
      <c r="C55" s="94">
        <f>20*2.5*2</f>
        <v>100</v>
      </c>
      <c r="D55" s="110"/>
      <c r="E55" s="136">
        <f>20*2.5*2</f>
        <v>100</v>
      </c>
      <c r="F55" s="149"/>
      <c r="G55" s="250">
        <f>E55-C55</f>
        <v>0</v>
      </c>
      <c r="H55" s="245"/>
      <c r="I55" s="245"/>
      <c r="J55" s="109" t="s">
        <v>201</v>
      </c>
      <c r="K55" s="228">
        <f>20*2.5*2</f>
        <v>100</v>
      </c>
      <c r="L55" s="229"/>
      <c r="M55" s="250">
        <f>K55-E55</f>
        <v>0</v>
      </c>
      <c r="N55" s="288">
        <f>20*2.5*2</f>
        <v>100</v>
      </c>
      <c r="O55" s="295"/>
      <c r="P55" s="250">
        <f>N55-K55</f>
        <v>0</v>
      </c>
      <c r="Q55" s="111"/>
    </row>
    <row r="56" spans="1:17" x14ac:dyDescent="0.45">
      <c r="A56" s="33"/>
      <c r="C56" s="25"/>
      <c r="D56" s="6"/>
      <c r="E56" s="121"/>
      <c r="F56" s="122"/>
      <c r="G56" s="2" t="str">
        <f>IF(AND(A56="",B56=""),"",IF(A56="",SUM(A56:B56)-SUM(#REF!),TEXT(SUM(A56:B56)-SUM(#REF!),"#.###,00 €* ; -#.###,00 €* ; 0,00 €* ;* @")))</f>
        <v/>
      </c>
      <c r="H56" s="8"/>
      <c r="I56" s="8"/>
      <c r="J56" s="33"/>
      <c r="K56" s="228"/>
      <c r="L56" s="218"/>
      <c r="M56" s="2" t="str">
        <f>IF(AND(E56="",F56=""),"",IF(E56="",SUM(E56:F56)-SUM(C56:D56),TEXT(SUM(E56:F56)-SUM(C56:D56),"#.###,00 €* ; -#.###,00 €* ; 0,00 €* ;* @")))</f>
        <v/>
      </c>
      <c r="N56" s="288"/>
      <c r="O56" s="285"/>
      <c r="P56" s="2" t="str">
        <f>IF(AND(H56="",K56=""),"",IF(H56="",SUM(H56:K56)-SUM(F56:G56),TEXT(SUM(H56:K56)-SUM(F56:G56),"#.###,00 €* ; -#.###,00 €* ; 0,00 €* ;* @")))</f>
        <v/>
      </c>
    </row>
    <row r="57" spans="1:17" ht="14.65" thickBot="1" x14ac:dyDescent="0.5">
      <c r="A57" s="35" t="s">
        <v>36</v>
      </c>
      <c r="B57" s="10" t="s">
        <v>16</v>
      </c>
      <c r="C57" s="37"/>
      <c r="D57" s="38">
        <f>SUM(D24:D55)</f>
        <v>50250</v>
      </c>
      <c r="E57" s="37"/>
      <c r="F57" s="38">
        <f>SUM(F24:F55)</f>
        <v>50250</v>
      </c>
      <c r="G57" s="2">
        <f>F57-D57</f>
        <v>0</v>
      </c>
      <c r="H57" s="8"/>
      <c r="I57" s="8"/>
      <c r="J57" s="35" t="s">
        <v>36</v>
      </c>
      <c r="K57" s="235"/>
      <c r="L57" s="38">
        <f>SUM(L24:L55)</f>
        <v>50250</v>
      </c>
      <c r="M57" s="2">
        <f>L57-F57</f>
        <v>0</v>
      </c>
      <c r="N57" s="235"/>
      <c r="O57" s="38">
        <f>SUM(O24:O55)</f>
        <v>50250</v>
      </c>
      <c r="P57" s="2">
        <f>O57-L57</f>
        <v>0</v>
      </c>
    </row>
    <row r="58" spans="1:17" ht="14.65" thickBot="1" x14ac:dyDescent="0.5">
      <c r="A58" s="39"/>
      <c r="B58" s="12"/>
      <c r="C58" s="17"/>
      <c r="D58" s="18"/>
      <c r="E58" s="17"/>
      <c r="F58" s="18"/>
      <c r="G58" s="2" t="str">
        <f>IF(AND(A58="",B58=""),"",IF(A58="",SUM(A58:B58)-SUM(#REF!),TEXT(SUM(A58:B58)-SUM(#REF!),"#.###,00 €* ; -#.###,00 €* ; 0,00 €* ;* @")))</f>
        <v/>
      </c>
      <c r="H58" s="8"/>
      <c r="I58" s="8"/>
      <c r="J58" s="39"/>
      <c r="K58" s="236"/>
      <c r="L58" s="1"/>
      <c r="M58" s="2" t="str">
        <f>IF(AND(E58="",F58=""),"",IF(E58="",SUM(E58:F58)-SUM(C58:D58),TEXT(SUM(E58:F58)-SUM(C58:D58),"#.###,00 €* ; -#.###,00 €* ; 0,00 €* ;* @")))</f>
        <v/>
      </c>
      <c r="N58" s="236"/>
      <c r="O58" s="1"/>
      <c r="P58" s="2" t="str">
        <f>IF(AND(H58="",K58=""),"",IF(H58="",SUM(H58:K58)-SUM(F58:G58),TEXT(SUM(H58:K58)-SUM(F58:G58),"#.###,00 €* ; -#.###,00 €* ; 0,00 €* ;* @")))</f>
        <v/>
      </c>
    </row>
    <row r="59" spans="1:17" x14ac:dyDescent="0.45">
      <c r="A59" s="19" t="s">
        <v>37</v>
      </c>
      <c r="B59" s="20" t="s">
        <v>38</v>
      </c>
      <c r="C59" s="41"/>
      <c r="D59" s="42"/>
      <c r="E59" s="147"/>
      <c r="F59" s="148"/>
      <c r="G59" s="2"/>
      <c r="H59" s="8"/>
      <c r="I59" s="8"/>
      <c r="J59" s="19" t="s">
        <v>37</v>
      </c>
      <c r="K59" s="237"/>
      <c r="L59" s="227"/>
      <c r="M59" s="2" t="str">
        <f>IF(AND(E59="",F59=""),"",IF(E59="",SUM(E59:F59)-SUM(C59:D59),TEXT(SUM(E59:F59)-SUM(C59:D59),"#.###,00 €* ; -#.###,00 €* ; 0,00 €* ;* @")))</f>
        <v/>
      </c>
      <c r="N59" s="293"/>
      <c r="O59" s="294"/>
      <c r="P59" s="2" t="str">
        <f>IF(AND(H59="",K59=""),"",IF(H59="",SUM(H59:K59)-SUM(F59:G59),TEXT(SUM(H59:K59)-SUM(F59:G59),"#.###,00 €* ; -#.###,00 €* ; 0,00 €* ;* @")))</f>
        <v/>
      </c>
    </row>
    <row r="60" spans="1:17" x14ac:dyDescent="0.45">
      <c r="A60" s="23" t="s">
        <v>39</v>
      </c>
      <c r="B60" s="153" t="s">
        <v>240</v>
      </c>
      <c r="C60" s="25"/>
      <c r="D60" s="26">
        <f>SUM(C61:C62)</f>
        <v>631980</v>
      </c>
      <c r="E60" s="121"/>
      <c r="F60" s="135">
        <f>SUM(E61:E62)</f>
        <v>524180</v>
      </c>
      <c r="G60" s="319">
        <f>F60-D60</f>
        <v>-107800</v>
      </c>
      <c r="H60" s="8"/>
      <c r="I60" s="8"/>
      <c r="J60" s="23" t="s">
        <v>39</v>
      </c>
      <c r="K60" s="228"/>
      <c r="L60" s="218">
        <f>SUM(K61:K62)</f>
        <v>529016</v>
      </c>
      <c r="M60" s="2">
        <f>L60-F60</f>
        <v>4836</v>
      </c>
      <c r="N60" s="288"/>
      <c r="O60" s="285">
        <f>SUM(N61:N62)</f>
        <v>353688</v>
      </c>
      <c r="P60" s="2">
        <f>O60-L60</f>
        <v>-175328</v>
      </c>
    </row>
    <row r="61" spans="1:17" x14ac:dyDescent="0.45">
      <c r="A61" s="109" t="s">
        <v>241</v>
      </c>
      <c r="B61" s="95" t="s">
        <v>242</v>
      </c>
      <c r="C61" s="94">
        <v>600000</v>
      </c>
      <c r="D61" s="6"/>
      <c r="E61" s="136">
        <v>500000</v>
      </c>
      <c r="F61" s="122"/>
      <c r="G61" s="320">
        <f>E61-C61</f>
        <v>-100000</v>
      </c>
      <c r="H61" s="8" t="s">
        <v>312</v>
      </c>
      <c r="I61" s="8"/>
      <c r="J61" s="109" t="s">
        <v>241</v>
      </c>
      <c r="K61" s="228">
        <v>500000</v>
      </c>
      <c r="L61" s="218"/>
      <c r="M61" s="250">
        <f>K61-E61</f>
        <v>0</v>
      </c>
      <c r="N61" s="288">
        <v>315000</v>
      </c>
      <c r="O61" s="285"/>
      <c r="P61" s="250">
        <f>N61-K61</f>
        <v>-185000</v>
      </c>
    </row>
    <row r="62" spans="1:17" x14ac:dyDescent="0.45">
      <c r="A62" s="109" t="s">
        <v>239</v>
      </c>
      <c r="B62" s="95" t="s">
        <v>41</v>
      </c>
      <c r="C62" s="94">
        <f>C14/2</f>
        <v>31979.999999999996</v>
      </c>
      <c r="D62" s="26"/>
      <c r="E62" s="136">
        <f>E14/2</f>
        <v>24180</v>
      </c>
      <c r="F62" s="135"/>
      <c r="G62" s="250">
        <f>E62-C62</f>
        <v>-7799.9999999999964</v>
      </c>
      <c r="H62" s="8"/>
      <c r="I62" s="8"/>
      <c r="J62" s="109" t="s">
        <v>239</v>
      </c>
      <c r="K62" s="228">
        <f>K14/2</f>
        <v>29015.999999999996</v>
      </c>
      <c r="L62" s="218"/>
      <c r="M62" s="250">
        <f>K62-E62</f>
        <v>4835.9999999999964</v>
      </c>
      <c r="N62" s="288">
        <f>N14/2</f>
        <v>38688</v>
      </c>
      <c r="O62" s="285"/>
      <c r="P62" s="250">
        <f>N62-K62</f>
        <v>9672.0000000000036</v>
      </c>
    </row>
    <row r="63" spans="1:17" x14ac:dyDescent="0.45">
      <c r="A63" s="33"/>
      <c r="B63" s="28"/>
      <c r="C63" s="25"/>
      <c r="D63" s="6"/>
      <c r="E63" s="121"/>
      <c r="F63" s="122"/>
      <c r="G63" s="2" t="str">
        <f>IF(AND(A63="",B63=""),"",IF(A63="",SUM(A63:B63)-SUM(#REF!),TEXT(SUM(A63:B63)-SUM(#REF!),"#.###,00 €* ; -#.###,00 €* ; 0,00 €* ;* @")))</f>
        <v/>
      </c>
      <c r="H63" s="8"/>
      <c r="I63" s="8"/>
      <c r="J63" s="33"/>
      <c r="K63" s="228"/>
      <c r="L63" s="218"/>
      <c r="M63" s="2" t="str">
        <f>IF(AND(E63="",F63=""),"",IF(E63="",SUM(E63:F63)-SUM(C63:D63),TEXT(SUM(E63:F63)-SUM(C63:D63),"#.###,00 €* ; -#.###,00 €* ; 0,00 €* ;* @")))</f>
        <v/>
      </c>
      <c r="N63" s="288"/>
      <c r="O63" s="285"/>
      <c r="P63" s="2" t="str">
        <f>IF(AND(H63="",K63=""),"",IF(H63="",SUM(H63:K63)-SUM(F63:G63),TEXT(SUM(H63:K63)-SUM(F63:G63),"#.###,00 €* ; -#.###,00 €* ; 0,00 €* ;* @")))</f>
        <v/>
      </c>
    </row>
    <row r="64" spans="1:17" x14ac:dyDescent="0.45">
      <c r="A64" s="106" t="s">
        <v>40</v>
      </c>
      <c r="B64" s="153" t="s">
        <v>247</v>
      </c>
      <c r="C64" s="25"/>
      <c r="D64" s="26">
        <f>SUM(C65:C68)</f>
        <v>566546.15</v>
      </c>
      <c r="E64" s="121"/>
      <c r="F64" s="135">
        <f>SUM(E65:E68)</f>
        <v>511150</v>
      </c>
      <c r="G64" s="319">
        <f>F64-D64</f>
        <v>-55396.150000000023</v>
      </c>
      <c r="H64" s="8"/>
      <c r="I64" s="8"/>
      <c r="J64" s="106" t="s">
        <v>40</v>
      </c>
      <c r="K64" s="228"/>
      <c r="L64" s="218">
        <f>SUM(K65:K68)</f>
        <v>61150</v>
      </c>
      <c r="M64" s="2">
        <f>L64-F64</f>
        <v>-450000</v>
      </c>
      <c r="N64" s="288"/>
      <c r="O64" s="285">
        <f>SUM(N65:N68)</f>
        <v>61150</v>
      </c>
      <c r="P64" s="2">
        <f>O64-L64</f>
        <v>0</v>
      </c>
    </row>
    <row r="65" spans="1:29" x14ac:dyDescent="0.45">
      <c r="A65" s="109" t="s">
        <v>243</v>
      </c>
      <c r="B65" s="95" t="s">
        <v>27</v>
      </c>
      <c r="C65" s="94">
        <v>30000</v>
      </c>
      <c r="D65" s="110"/>
      <c r="E65" s="136">
        <v>30000</v>
      </c>
      <c r="F65" s="149"/>
      <c r="G65" s="250">
        <f>E65-C65</f>
        <v>0</v>
      </c>
      <c r="H65" s="8"/>
      <c r="I65" s="8"/>
      <c r="J65" s="109" t="s">
        <v>243</v>
      </c>
      <c r="K65" s="228">
        <v>30000</v>
      </c>
      <c r="L65" s="229"/>
      <c r="M65" s="250">
        <f>K65-E65</f>
        <v>0</v>
      </c>
      <c r="N65" s="288">
        <v>30000</v>
      </c>
      <c r="O65" s="295"/>
      <c r="P65" s="250">
        <f>N65-K65</f>
        <v>0</v>
      </c>
    </row>
    <row r="66" spans="1:29" s="12" customFormat="1" x14ac:dyDescent="0.45">
      <c r="A66" s="109" t="s">
        <v>244</v>
      </c>
      <c r="B66" s="95" t="s">
        <v>219</v>
      </c>
      <c r="C66" s="94">
        <v>1150</v>
      </c>
      <c r="D66" s="93"/>
      <c r="E66" s="136">
        <v>1150</v>
      </c>
      <c r="F66" s="137"/>
      <c r="G66" s="250">
        <f>E66-C66</f>
        <v>0</v>
      </c>
      <c r="H66" s="245" t="s">
        <v>236</v>
      </c>
      <c r="I66" s="245"/>
      <c r="J66" s="109" t="s">
        <v>244</v>
      </c>
      <c r="K66" s="228">
        <v>1150</v>
      </c>
      <c r="L66" s="229"/>
      <c r="M66" s="250">
        <f>K66-E66</f>
        <v>0</v>
      </c>
      <c r="N66" s="288">
        <v>1150</v>
      </c>
      <c r="O66" s="295"/>
      <c r="P66" s="250">
        <f>N66-K66</f>
        <v>0</v>
      </c>
      <c r="Q66" s="96"/>
      <c r="R66"/>
      <c r="S66"/>
      <c r="T66"/>
      <c r="U66"/>
      <c r="V66"/>
      <c r="W66"/>
      <c r="X66"/>
      <c r="Y66"/>
      <c r="Z66"/>
      <c r="AA66"/>
      <c r="AB66"/>
      <c r="AC66"/>
    </row>
    <row r="67" spans="1:29" x14ac:dyDescent="0.45">
      <c r="A67" s="109" t="s">
        <v>245</v>
      </c>
      <c r="B67" s="95" t="s">
        <v>42</v>
      </c>
      <c r="C67" s="94">
        <v>30000</v>
      </c>
      <c r="D67" s="110"/>
      <c r="E67" s="136">
        <v>30000</v>
      </c>
      <c r="F67" s="149"/>
      <c r="G67" s="250">
        <f>E67-C67</f>
        <v>0</v>
      </c>
      <c r="H67" s="8"/>
      <c r="I67" s="8"/>
      <c r="J67" s="109" t="s">
        <v>245</v>
      </c>
      <c r="K67" s="228">
        <v>30000</v>
      </c>
      <c r="L67" s="229"/>
      <c r="M67" s="250">
        <f>K67-E67</f>
        <v>0</v>
      </c>
      <c r="N67" s="288">
        <v>30000</v>
      </c>
      <c r="O67" s="295"/>
      <c r="P67" s="250">
        <f>N67-K67</f>
        <v>0</v>
      </c>
      <c r="R67" s="1"/>
    </row>
    <row r="68" spans="1:29" x14ac:dyDescent="0.45">
      <c r="A68" s="109" t="s">
        <v>246</v>
      </c>
      <c r="B68" s="95" t="s">
        <v>49</v>
      </c>
      <c r="C68" s="94">
        <v>505396.15</v>
      </c>
      <c r="D68" s="93"/>
      <c r="E68" s="136">
        <v>450000</v>
      </c>
      <c r="F68" s="137"/>
      <c r="G68" s="320">
        <f>E68-C68</f>
        <v>-55396.150000000023</v>
      </c>
      <c r="H68" s="8" t="s">
        <v>310</v>
      </c>
      <c r="I68" s="8"/>
      <c r="J68" s="109" t="s">
        <v>246</v>
      </c>
      <c r="K68" s="228">
        <v>0</v>
      </c>
      <c r="L68" s="229"/>
      <c r="M68" s="250">
        <f>K68-E68</f>
        <v>-450000</v>
      </c>
      <c r="N68" s="288">
        <v>0</v>
      </c>
      <c r="O68" s="295"/>
      <c r="P68" s="250">
        <f>N68-K68</f>
        <v>0</v>
      </c>
    </row>
    <row r="69" spans="1:29" x14ac:dyDescent="0.45">
      <c r="A69" s="33"/>
      <c r="C69" s="25"/>
      <c r="D69" s="26"/>
      <c r="E69" s="121"/>
      <c r="F69" s="135"/>
      <c r="G69" s="2" t="str">
        <f>IF(AND(A69="",B69=""),"",IF(A69="",SUM(A69:B69)-SUM(#REF!),TEXT(SUM(A69:B69)-SUM(#REF!),"#.###,00 €* ; -#.###,00 €* ; 0,00 €* ;* @")))</f>
        <v/>
      </c>
      <c r="H69" s="8"/>
      <c r="I69" s="8"/>
      <c r="J69" s="33"/>
      <c r="K69" s="228"/>
      <c r="L69" s="218"/>
      <c r="M69" s="2" t="str">
        <f>IF(AND(E69="",F69=""),"",IF(E69="",SUM(E69:F69)-SUM(C69:D69),TEXT(SUM(E69:F69)-SUM(C69:D69),"#.###,00 €* ; -#.###,00 €* ; 0,00 €* ;* @")))</f>
        <v/>
      </c>
      <c r="N69" s="288"/>
      <c r="O69" s="285"/>
      <c r="P69" s="2" t="str">
        <f>IF(AND(H69="",K69=""),"",IF(H69="",SUM(H69:K69)-SUM(F69:G69),TEXT(SUM(H69:K69)-SUM(F69:G69),"#.###,00 €* ; -#.###,00 €* ; 0,00 €* ;* @")))</f>
        <v/>
      </c>
    </row>
    <row r="70" spans="1:29" ht="28.9" thickBot="1" x14ac:dyDescent="0.5">
      <c r="A70" s="35" t="s">
        <v>43</v>
      </c>
      <c r="B70" s="10" t="s">
        <v>44</v>
      </c>
      <c r="C70" s="44"/>
      <c r="D70" s="45">
        <f>SUM(D60:D69)</f>
        <v>1198526.1499999999</v>
      </c>
      <c r="E70" s="44"/>
      <c r="F70" s="45">
        <f>SUM(F60:F69)</f>
        <v>1035330</v>
      </c>
      <c r="G70" s="319">
        <f>F70-D70</f>
        <v>-163196.14999999991</v>
      </c>
      <c r="H70" s="252" t="s">
        <v>298</v>
      </c>
      <c r="I70" s="252"/>
      <c r="J70" s="35" t="s">
        <v>43</v>
      </c>
      <c r="K70" s="238"/>
      <c r="L70" s="226">
        <f>SUM(L60:L69)</f>
        <v>590166</v>
      </c>
      <c r="M70" s="2">
        <f>L70-F70</f>
        <v>-445164</v>
      </c>
      <c r="N70" s="238"/>
      <c r="O70" s="226">
        <f>SUM(O60:O69)</f>
        <v>414838</v>
      </c>
      <c r="P70" s="2">
        <f>O70-L70</f>
        <v>-175328</v>
      </c>
    </row>
    <row r="71" spans="1:29" ht="15" customHeight="1" thickBot="1" x14ac:dyDescent="0.5">
      <c r="A71" s="39"/>
      <c r="B71" s="12"/>
      <c r="C71" s="2"/>
      <c r="D71"/>
      <c r="G71" s="2" t="str">
        <f>IF(AND(A71="",B71=""),"",IF(A71="",SUM(A71:B71)-SUM(#REF!),TEXT(SUM(A71:B71)-SUM(#REF!),"#.###,00 €* ; -#.###,00 €* ; 0,00 €* ;* @")))</f>
        <v/>
      </c>
      <c r="H71" s="8"/>
      <c r="I71" s="8"/>
      <c r="J71" s="8"/>
      <c r="K71" s="236"/>
      <c r="L71" s="1"/>
      <c r="M71" s="2" t="str">
        <f>IF(AND(E71="",F71=""),"",IF(E71="",SUM(E71:F71)-SUM(C71:D71),TEXT(SUM(E71:F71)-SUM(C71:D71),"#.###,00 €* ; -#.###,00 €* ; 0,00 €* ;* @")))</f>
        <v/>
      </c>
      <c r="N71" s="236"/>
      <c r="O71" s="1"/>
      <c r="P71" s="2" t="str">
        <f>IF(AND(H71="",K71=""),"",IF(H71="",SUM(H71:K71)-SUM(F71:G71),TEXT(SUM(H71:K71)-SUM(F71:G71),"#.###,00 €* ; -#.###,00 €* ; 0,00 €* ;* @")))</f>
        <v/>
      </c>
      <c r="Q71" s="2"/>
    </row>
    <row r="72" spans="1:29" ht="16.5" customHeight="1" thickBot="1" x14ac:dyDescent="0.6">
      <c r="A72" s="46" t="s">
        <v>52</v>
      </c>
      <c r="B72" s="47"/>
      <c r="C72" s="48"/>
      <c r="D72" s="22"/>
      <c r="E72" s="139"/>
      <c r="F72" s="134"/>
      <c r="G72" s="2"/>
      <c r="H72" s="248"/>
      <c r="I72" s="248"/>
      <c r="J72" s="248"/>
      <c r="K72" s="317" t="s">
        <v>52</v>
      </c>
      <c r="L72" s="318"/>
      <c r="M72" s="2" t="str">
        <f>IF(AND(E72="",F72=""),"",IF(E72="",SUM(E72:F72)-SUM(C72:D72),TEXT(SUM(E72:F72)-SUM(C72:D72),"#.###,00 €* ; -#.###,00 €* ; 0,00 €* ;* @")))</f>
        <v/>
      </c>
      <c r="N72" s="315" t="s">
        <v>52</v>
      </c>
      <c r="O72" s="316"/>
      <c r="P72" s="2">
        <f>IF(AND(H72="",K72=""),"",IF(H72="",SUM(H72:K72)-SUM(F72:G72),TEXT(SUM(H72:K72)-SUM(F72:G72),"#.###,00 €* ; -#.###,00 €* ; 0,00 €* ;* @")))</f>
        <v>0</v>
      </c>
      <c r="Q72" s="50"/>
    </row>
    <row r="73" spans="1:29" x14ac:dyDescent="0.45">
      <c r="A73" s="33"/>
      <c r="B73" s="66" t="s">
        <v>53</v>
      </c>
      <c r="C73" s="5"/>
      <c r="D73" s="49">
        <f>D21+D57</f>
        <v>920140</v>
      </c>
      <c r="E73" s="140"/>
      <c r="F73" s="124">
        <f>F21+F57</f>
        <v>923030</v>
      </c>
      <c r="G73" s="322">
        <f>F73-D73</f>
        <v>2890</v>
      </c>
      <c r="H73" s="8"/>
      <c r="I73" s="8"/>
      <c r="J73" s="8"/>
      <c r="K73" s="228"/>
      <c r="L73" s="218">
        <f>L21+L57</f>
        <v>1038630</v>
      </c>
      <c r="M73" s="2">
        <f>L73-F73</f>
        <v>115600</v>
      </c>
      <c r="N73" s="288"/>
      <c r="O73" s="285">
        <f>O21+O57</f>
        <v>1272720</v>
      </c>
      <c r="P73" s="2">
        <f>O73-L73</f>
        <v>234090</v>
      </c>
    </row>
    <row r="74" spans="1:29" x14ac:dyDescent="0.45">
      <c r="A74" s="33"/>
      <c r="B74" s="66" t="s">
        <v>207</v>
      </c>
      <c r="C74" s="5"/>
      <c r="D74" s="26">
        <f>D73+D70</f>
        <v>2118666.15</v>
      </c>
      <c r="E74" s="140"/>
      <c r="F74" s="135">
        <f>F73+F70</f>
        <v>1958360</v>
      </c>
      <c r="G74" s="319">
        <f>F74-D74</f>
        <v>-160306.14999999991</v>
      </c>
      <c r="H74" s="8"/>
      <c r="I74" s="8"/>
      <c r="J74" s="8"/>
      <c r="K74" s="228"/>
      <c r="L74" s="218">
        <f>L73+L70</f>
        <v>1628796</v>
      </c>
      <c r="M74" s="2">
        <f>L74-F74</f>
        <v>-329564</v>
      </c>
      <c r="N74" s="288"/>
      <c r="O74" s="285">
        <f>O73+O70</f>
        <v>1687558</v>
      </c>
      <c r="P74" s="2">
        <f>O74-L74</f>
        <v>58762</v>
      </c>
    </row>
    <row r="75" spans="1:29" ht="14.65" thickBot="1" x14ac:dyDescent="0.5">
      <c r="A75" s="51"/>
      <c r="B75" s="52"/>
      <c r="C75" s="53"/>
      <c r="D75" s="54"/>
      <c r="E75" s="145"/>
      <c r="F75" s="146"/>
      <c r="G75" s="2"/>
      <c r="H75" s="8"/>
      <c r="I75" s="8"/>
      <c r="J75" s="8"/>
      <c r="K75" s="239"/>
      <c r="L75" s="221"/>
      <c r="M75" s="2" t="str">
        <f>IF(AND(E75="",F75=""),"",IF(E75="",SUM(E75:F75)-SUM(C75:D75),TEXT(SUM(E75:F75)-SUM(C75:D75),"#.###,00 €* ; -#.###,00 €* ; 0,00 €* ;* @")))</f>
        <v/>
      </c>
      <c r="N75" s="291"/>
      <c r="O75" s="292"/>
      <c r="P75" s="2" t="str">
        <f>IF(AND(H75="",K75=""),"",IF(H75="",SUM(H75:K75)-SUM(F75:G75),TEXT(SUM(H75:K75)-SUM(F75:G75),"#.###,00 €* ; -#.###,00 €* ; 0,00 €* ;* @")))</f>
        <v/>
      </c>
    </row>
    <row r="76" spans="1:29" x14ac:dyDescent="0.45">
      <c r="A76" s="40"/>
      <c r="B76" s="40"/>
      <c r="C76" s="2"/>
      <c r="D76"/>
      <c r="G76" s="2"/>
      <c r="H76" s="8"/>
      <c r="I76" s="8"/>
      <c r="J76" s="8"/>
      <c r="K76" s="236"/>
      <c r="L76" s="1"/>
      <c r="N76" s="236"/>
      <c r="O76" s="1"/>
    </row>
    <row r="77" spans="1:29" ht="18.399999999999999" thickBot="1" x14ac:dyDescent="0.6">
      <c r="A77" s="330" t="s">
        <v>54</v>
      </c>
      <c r="B77" s="330"/>
      <c r="C77" s="17"/>
      <c r="D77" s="55"/>
      <c r="E77" s="17"/>
      <c r="F77" s="55"/>
      <c r="G77" s="2"/>
      <c r="H77" s="8"/>
      <c r="I77" s="8"/>
      <c r="J77" s="8"/>
      <c r="K77" s="236"/>
      <c r="L77" s="1"/>
      <c r="M77" s="2" t="str">
        <f>IF(AND(E77="",F77=""),"",IF(E77="",SUM(E77:F77)-SUM(C77:D77),TEXT(SUM(E77:F77)-SUM(C77:D77),"#.###,00 €* ; -#.###,00 €* ; 0,00 €* ;* @")))</f>
        <v/>
      </c>
      <c r="N77" s="236"/>
      <c r="O77" s="1"/>
      <c r="P77" s="2" t="str">
        <f>IF(AND(H77="",K77=""),"",IF(H77="",SUM(H77:K77)-SUM(F77:G77),TEXT(SUM(H77:K77)-SUM(F77:G77),"#.###,00 €* ; -#.###,00 €* ; 0,00 €* ;* @")))</f>
        <v/>
      </c>
    </row>
    <row r="78" spans="1:29" x14ac:dyDescent="0.45">
      <c r="A78" s="19" t="s">
        <v>55</v>
      </c>
      <c r="B78" s="20" t="s">
        <v>56</v>
      </c>
      <c r="C78" s="21"/>
      <c r="D78" s="22"/>
      <c r="E78" s="133"/>
      <c r="F78" s="134"/>
      <c r="G78" s="2"/>
      <c r="H78" s="8"/>
      <c r="I78" s="8"/>
      <c r="J78" s="19" t="s">
        <v>55</v>
      </c>
      <c r="K78" s="234"/>
      <c r="L78" s="223"/>
      <c r="M78" s="2" t="str">
        <f>IF(AND(E78="",F78=""),"",IF(E78="",SUM(E78:F78)-SUM(C78:D78),TEXT(SUM(E78:F78)-SUM(C78:D78),"#.###,00 €* ; -#.###,00 €* ; 0,00 €* ;* @")))</f>
        <v/>
      </c>
      <c r="N78" s="286"/>
      <c r="O78" s="287"/>
      <c r="P78" s="2" t="str">
        <f>IF(AND(H78="",K78=""),"",IF(H78="",SUM(H78:K78)-SUM(F78:G78),TEXT(SUM(H78:K78)-SUM(F78:G78),"#.###,00 €* ; -#.###,00 €* ; 0,00 €* ;* @")))</f>
        <v/>
      </c>
    </row>
    <row r="79" spans="1:29" x14ac:dyDescent="0.45">
      <c r="A79" s="304" t="s">
        <v>57</v>
      </c>
      <c r="B79" s="24" t="s">
        <v>58</v>
      </c>
      <c r="C79" s="25"/>
      <c r="D79" s="26">
        <v>270000</v>
      </c>
      <c r="E79" s="121"/>
      <c r="F79" s="135">
        <v>290000</v>
      </c>
      <c r="G79" s="319">
        <f>D79-F79</f>
        <v>-20000</v>
      </c>
      <c r="H79" s="323" t="s">
        <v>306</v>
      </c>
      <c r="I79" s="8"/>
      <c r="J79" s="304" t="s">
        <v>57</v>
      </c>
      <c r="K79" s="228"/>
      <c r="L79" s="218">
        <v>295000</v>
      </c>
      <c r="M79" s="2">
        <f>F79-L79</f>
        <v>-5000</v>
      </c>
      <c r="N79" s="288"/>
      <c r="O79" s="285">
        <v>300000</v>
      </c>
      <c r="P79" s="2">
        <f>L79-O79</f>
        <v>-5000</v>
      </c>
      <c r="Q79" s="326" t="s">
        <v>306</v>
      </c>
    </row>
    <row r="80" spans="1:29" x14ac:dyDescent="0.45">
      <c r="A80" s="33"/>
      <c r="C80" s="25"/>
      <c r="D80" s="26"/>
      <c r="E80" s="121"/>
      <c r="F80" s="135"/>
      <c r="G80" s="2" t="str">
        <f>IF(AND(A80="",B80=""),"",IF(A80="",SUM(A80:B80)-SUM(#REF!),TEXT(SUM(A80:B80)-SUM(#REF!),"#.###,00 €* ; -#.###,00 €* ; 0,00 €* ;* @")))</f>
        <v/>
      </c>
      <c r="H80" s="8"/>
      <c r="I80" s="8"/>
      <c r="J80" s="33"/>
      <c r="K80" s="228"/>
      <c r="L80" s="218"/>
      <c r="M80" s="2" t="str">
        <f>IF(AND(E80="",F80=""),"",IF(E80="",SUM(E80:F80)-SUM(C80:D80),TEXT(SUM(E80:F80)-SUM(C80:D80),"#.###,00 €* ; -#.###,00 €* ; 0,00 €* ;* @")))</f>
        <v/>
      </c>
      <c r="N80" s="288"/>
      <c r="O80" s="285"/>
    </row>
    <row r="81" spans="1:31" x14ac:dyDescent="0.45">
      <c r="A81" s="23" t="s">
        <v>59</v>
      </c>
      <c r="B81" s="24" t="s">
        <v>60</v>
      </c>
      <c r="C81" s="25"/>
      <c r="D81" s="26">
        <f>C82+C83+C84</f>
        <v>92640</v>
      </c>
      <c r="E81" s="121"/>
      <c r="F81" s="135">
        <f>E82+E83+E84</f>
        <v>140840</v>
      </c>
      <c r="G81" s="319">
        <f>D81-F81</f>
        <v>-48200</v>
      </c>
      <c r="H81" s="8"/>
      <c r="I81" s="8"/>
      <c r="J81" s="23" t="s">
        <v>59</v>
      </c>
      <c r="K81" s="228"/>
      <c r="L81" s="218">
        <f>K82+K83+K84</f>
        <v>140840</v>
      </c>
      <c r="M81" s="2">
        <f>F81-L81</f>
        <v>0</v>
      </c>
      <c r="N81" s="288"/>
      <c r="O81" s="285">
        <f>N82+N83+N84</f>
        <v>140840</v>
      </c>
      <c r="P81" s="2">
        <f>L81-O81</f>
        <v>0</v>
      </c>
    </row>
    <row r="82" spans="1:31" x14ac:dyDescent="0.45">
      <c r="A82" s="112" t="s">
        <v>61</v>
      </c>
      <c r="B82" s="28" t="s">
        <v>62</v>
      </c>
      <c r="C82" s="34">
        <v>12000</v>
      </c>
      <c r="D82" s="6"/>
      <c r="E82" s="138">
        <v>12000</v>
      </c>
      <c r="F82" s="122"/>
      <c r="G82" s="250">
        <f>C82-E82</f>
        <v>0</v>
      </c>
      <c r="H82" s="8"/>
      <c r="I82" s="8"/>
      <c r="J82" s="112" t="s">
        <v>61</v>
      </c>
      <c r="K82" s="228">
        <v>12000</v>
      </c>
      <c r="L82" s="218"/>
      <c r="M82" s="250">
        <f>E82-K82</f>
        <v>0</v>
      </c>
      <c r="N82" s="288">
        <v>12000</v>
      </c>
      <c r="O82" s="285"/>
      <c r="P82" s="250">
        <f>K82-N82</f>
        <v>0</v>
      </c>
    </row>
    <row r="83" spans="1:31" ht="28.5" x14ac:dyDescent="0.45">
      <c r="A83" s="112" t="s">
        <v>63</v>
      </c>
      <c r="B83" s="28" t="s">
        <v>64</v>
      </c>
      <c r="C83" s="34">
        <v>76800</v>
      </c>
      <c r="D83" s="6"/>
      <c r="E83" s="138">
        <v>125000</v>
      </c>
      <c r="F83" s="122"/>
      <c r="G83" s="320">
        <f>C83-E83</f>
        <v>-48200</v>
      </c>
      <c r="H83" s="252" t="s">
        <v>260</v>
      </c>
      <c r="I83" s="252"/>
      <c r="J83" s="112" t="s">
        <v>63</v>
      </c>
      <c r="K83" s="228">
        <v>125000</v>
      </c>
      <c r="L83" s="218"/>
      <c r="M83" s="250">
        <f>E83-K83</f>
        <v>0</v>
      </c>
      <c r="N83" s="288">
        <v>125000</v>
      </c>
      <c r="O83" s="285"/>
      <c r="P83" s="250">
        <f>K83-N83</f>
        <v>0</v>
      </c>
    </row>
    <row r="84" spans="1:31" x14ac:dyDescent="0.45">
      <c r="A84" s="109" t="s">
        <v>257</v>
      </c>
      <c r="B84" s="95" t="s">
        <v>251</v>
      </c>
      <c r="C84" s="34">
        <v>3840</v>
      </c>
      <c r="D84" s="6"/>
      <c r="E84" s="138">
        <v>3840</v>
      </c>
      <c r="F84" s="122"/>
      <c r="G84" s="250">
        <f>C84-E84</f>
        <v>0</v>
      </c>
      <c r="H84" s="8"/>
      <c r="I84" s="8"/>
      <c r="J84" s="109" t="s">
        <v>257</v>
      </c>
      <c r="K84" s="228">
        <v>3840</v>
      </c>
      <c r="L84" s="218"/>
      <c r="M84" s="250">
        <f>E84-K84</f>
        <v>0</v>
      </c>
      <c r="N84" s="288">
        <v>3840</v>
      </c>
      <c r="O84" s="285"/>
      <c r="P84" s="250">
        <f>K84-N84</f>
        <v>0</v>
      </c>
    </row>
    <row r="85" spans="1:31" x14ac:dyDescent="0.45">
      <c r="A85" s="33"/>
      <c r="B85" s="56"/>
      <c r="C85" s="25"/>
      <c r="D85" s="6"/>
      <c r="E85" s="121"/>
      <c r="F85" s="122"/>
      <c r="G85" s="2" t="str">
        <f>IF(AND(A85="",B85=""),"",IF(A85="",SUM(A85:B85)-SUM(#REF!),TEXT(SUM(A85:B85)-SUM(#REF!),"#.###,00 €* ; -#.###,00 €* ; 0,00 €* ;* @")))</f>
        <v/>
      </c>
      <c r="H85" s="8"/>
      <c r="I85" s="8"/>
      <c r="J85" s="33"/>
      <c r="K85" s="228"/>
      <c r="L85" s="218"/>
      <c r="M85" s="2" t="str">
        <f>IF(AND(E85="",F85=""),"",IF(E85="",SUM(E85:F85)-SUM(C85:D85),TEXT(SUM(E85:F85)-SUM(C85:D85),"#.###,00 €* ; -#.###,00 €* ; 0,00 €* ;* @")))</f>
        <v/>
      </c>
      <c r="N85" s="288"/>
      <c r="O85" s="285"/>
      <c r="P85" s="2" t="str">
        <f>IF(AND(H85="",K85=""),"",IF(H85="",SUM(H85:K85)-SUM(F85:G85),TEXT(SUM(H85:K85)-SUM(F85:G85),"#.###,00 €* ; -#.###,00 €* ; 0,00 €* ;* @")))</f>
        <v/>
      </c>
    </row>
    <row r="86" spans="1:31" x14ac:dyDescent="0.45">
      <c r="A86" s="23" t="s">
        <v>65</v>
      </c>
      <c r="B86" s="57" t="s">
        <v>66</v>
      </c>
      <c r="C86" s="25"/>
      <c r="D86" s="26">
        <f>C87+C88</f>
        <v>4100</v>
      </c>
      <c r="E86" s="121"/>
      <c r="F86" s="135">
        <f>E87+E88</f>
        <v>11800</v>
      </c>
      <c r="G86" s="319">
        <f>D86-F86</f>
        <v>-7700</v>
      </c>
      <c r="H86" s="8"/>
      <c r="I86" s="8"/>
      <c r="J86" s="23" t="s">
        <v>65</v>
      </c>
      <c r="K86" s="228"/>
      <c r="L86" s="218">
        <f>K87+K88</f>
        <v>11800</v>
      </c>
      <c r="M86" s="2">
        <f>F86-L86</f>
        <v>0</v>
      </c>
      <c r="N86" s="288"/>
      <c r="O86" s="285">
        <f>N87+N88</f>
        <v>11800</v>
      </c>
      <c r="P86" s="2">
        <f>L86-O86</f>
        <v>0</v>
      </c>
    </row>
    <row r="87" spans="1:31" ht="28.5" x14ac:dyDescent="0.45">
      <c r="A87" s="112" t="s">
        <v>67</v>
      </c>
      <c r="B87" s="28" t="s">
        <v>68</v>
      </c>
      <c r="C87" s="34">
        <v>3600</v>
      </c>
      <c r="D87" s="6"/>
      <c r="E87" s="138">
        <v>11000</v>
      </c>
      <c r="F87" s="122"/>
      <c r="G87" s="320">
        <f>C87-E87</f>
        <v>-7400</v>
      </c>
      <c r="H87" s="252" t="s">
        <v>260</v>
      </c>
      <c r="I87" s="252"/>
      <c r="J87" s="112" t="s">
        <v>67</v>
      </c>
      <c r="K87" s="228">
        <v>11000</v>
      </c>
      <c r="L87" s="218"/>
      <c r="M87" s="250">
        <f>E87-K87</f>
        <v>0</v>
      </c>
      <c r="N87" s="288">
        <v>11000</v>
      </c>
      <c r="O87" s="285"/>
      <c r="P87" s="250">
        <f>K87-N87</f>
        <v>0</v>
      </c>
    </row>
    <row r="88" spans="1:31" ht="28.5" x14ac:dyDescent="0.45">
      <c r="A88" s="112" t="s">
        <v>69</v>
      </c>
      <c r="B88" s="28" t="s">
        <v>70</v>
      </c>
      <c r="C88" s="34">
        <v>500</v>
      </c>
      <c r="D88" s="6"/>
      <c r="E88" s="138">
        <v>800</v>
      </c>
      <c r="F88" s="122"/>
      <c r="G88" s="320">
        <f>C88-E88</f>
        <v>-300</v>
      </c>
      <c r="H88" s="251" t="s">
        <v>260</v>
      </c>
      <c r="I88" s="251"/>
      <c r="J88" s="112" t="s">
        <v>69</v>
      </c>
      <c r="K88" s="228">
        <v>800</v>
      </c>
      <c r="L88" s="218"/>
      <c r="M88" s="250">
        <f>E88-K88</f>
        <v>0</v>
      </c>
      <c r="N88" s="288">
        <v>800</v>
      </c>
      <c r="O88" s="285"/>
      <c r="P88" s="250">
        <f>N88-K88</f>
        <v>0</v>
      </c>
    </row>
    <row r="89" spans="1:31" x14ac:dyDescent="0.45">
      <c r="A89" s="112"/>
      <c r="B89" s="28"/>
      <c r="C89" s="34"/>
      <c r="D89" s="6"/>
      <c r="E89" s="138"/>
      <c r="F89" s="122"/>
      <c r="G89" s="2" t="str">
        <f>IF(AND(A89="",B89=""),"",IF(A89="",SUM(A89:B89)-SUM(#REF!),TEXT(SUM(A89:B89)-SUM(#REF!),"#.###,00 €* ; -#.###,00 €* ; 0,00 €* ;* @")))</f>
        <v/>
      </c>
      <c r="H89" s="251"/>
      <c r="I89" s="251"/>
      <c r="J89" s="112"/>
      <c r="K89" s="228"/>
      <c r="L89" s="218"/>
      <c r="M89" s="2" t="str">
        <f>IF(AND(E89="",F89=""),"",IF(E89="",SUM(E89:F89)-SUM(C89:D89),TEXT(SUM(E89:F89)-SUM(C89:D89),"#.###,00 €* ; -#.###,00 €* ; 0,00 €* ;* @")))</f>
        <v/>
      </c>
      <c r="N89" s="288"/>
      <c r="O89" s="285"/>
      <c r="P89" s="2" t="str">
        <f>IF(AND(H89="",K89=""),"",IF(H89="",SUM(H89:K89)-SUM(F89:G89),TEXT(SUM(H89:K89)-SUM(F89:G89),"#.###,00 €* ; -#.###,00 €* ; 0,00 €* ;* @")))</f>
        <v/>
      </c>
    </row>
    <row r="90" spans="1:31" x14ac:dyDescent="0.45">
      <c r="A90" s="23" t="s">
        <v>71</v>
      </c>
      <c r="B90" s="24" t="s">
        <v>72</v>
      </c>
      <c r="C90" s="25"/>
      <c r="D90" s="26">
        <f>SUM(C91:C92)</f>
        <v>9750</v>
      </c>
      <c r="E90" s="121"/>
      <c r="F90" s="135">
        <f>SUM(E91:E92)</f>
        <v>9750</v>
      </c>
      <c r="G90" s="2">
        <f>D90-F90</f>
        <v>0</v>
      </c>
      <c r="H90" s="8"/>
      <c r="I90" s="8"/>
      <c r="J90" s="23" t="s">
        <v>71</v>
      </c>
      <c r="K90" s="228"/>
      <c r="L90" s="218">
        <f>SUM(K91:K92)</f>
        <v>9750</v>
      </c>
      <c r="M90" s="2">
        <f>F90-L90</f>
        <v>0</v>
      </c>
      <c r="N90" s="288"/>
      <c r="O90" s="285">
        <f>SUM(N91:N92)</f>
        <v>9750</v>
      </c>
      <c r="P90" s="2">
        <f>L90-O90</f>
        <v>0</v>
      </c>
    </row>
    <row r="91" spans="1:31" x14ac:dyDescent="0.45">
      <c r="A91" s="112" t="s">
        <v>73</v>
      </c>
      <c r="B91" s="28" t="s">
        <v>74</v>
      </c>
      <c r="C91" s="34">
        <v>9250</v>
      </c>
      <c r="D91" s="6"/>
      <c r="E91" s="138">
        <v>9250</v>
      </c>
      <c r="F91" s="122"/>
      <c r="G91" s="250">
        <f>C91-E91</f>
        <v>0</v>
      </c>
      <c r="H91" s="245"/>
      <c r="I91" s="245"/>
      <c r="J91" s="112" t="s">
        <v>73</v>
      </c>
      <c r="K91" s="228">
        <v>9250</v>
      </c>
      <c r="L91" s="218"/>
      <c r="M91" s="250">
        <f>E91-K91</f>
        <v>0</v>
      </c>
      <c r="N91" s="288">
        <v>9250</v>
      </c>
      <c r="O91" s="285"/>
      <c r="P91" s="250">
        <f>K91-N91</f>
        <v>0</v>
      </c>
      <c r="Q91" s="96"/>
    </row>
    <row r="92" spans="1:31" x14ac:dyDescent="0.45">
      <c r="A92" s="112" t="s">
        <v>75</v>
      </c>
      <c r="B92" s="28" t="s">
        <v>76</v>
      </c>
      <c r="C92" s="34">
        <v>500</v>
      </c>
      <c r="D92" s="6"/>
      <c r="E92" s="138">
        <v>500</v>
      </c>
      <c r="F92" s="122"/>
      <c r="G92" s="250">
        <f>C92-E92</f>
        <v>0</v>
      </c>
      <c r="H92" s="245"/>
      <c r="I92" s="245"/>
      <c r="J92" s="112" t="s">
        <v>75</v>
      </c>
      <c r="K92" s="228">
        <v>500</v>
      </c>
      <c r="L92" s="218"/>
      <c r="M92" s="250">
        <f>E92-K92</f>
        <v>0</v>
      </c>
      <c r="N92" s="288">
        <v>500</v>
      </c>
      <c r="O92" s="285"/>
      <c r="P92" s="250">
        <f>K92-N92</f>
        <v>0</v>
      </c>
      <c r="Q92" s="96"/>
    </row>
    <row r="93" spans="1:31" x14ac:dyDescent="0.45">
      <c r="A93" s="112"/>
      <c r="B93" s="28"/>
      <c r="C93" s="34"/>
      <c r="D93" s="6"/>
      <c r="E93" s="138"/>
      <c r="F93" s="122"/>
      <c r="G93" s="2" t="str">
        <f>IF(AND(A93="",B93=""),"",IF(A93="",SUM(A93:B93)-SUM(#REF!),TEXT(SUM(A93:B93)-SUM(#REF!),"#.###,00 €* ; -#.###,00 €* ; 0,00 €* ;* @")))</f>
        <v/>
      </c>
      <c r="H93" s="8"/>
      <c r="I93" s="8"/>
      <c r="J93" s="112"/>
      <c r="K93" s="228"/>
      <c r="L93" s="218"/>
      <c r="M93" s="2" t="str">
        <f>IF(AND(E93="",F93=""),"",IF(E93="",SUM(E93:F93)-SUM(C93:D93),TEXT(SUM(E93:F93)-SUM(C93:D93),"#.###,00 €* ; -#.###,00 €* ; 0,00 €* ;* @")))</f>
        <v/>
      </c>
      <c r="N93" s="288"/>
      <c r="O93" s="285"/>
      <c r="P93" s="2" t="str">
        <f>IF(AND(H93="",K93=""),"",IF(H93="",SUM(H93:K93)-SUM(F93:G93),TEXT(SUM(H93:K93)-SUM(F93:G93),"#.###,00 €* ; -#.###,00 €* ; 0,00 €* ;* @")))</f>
        <v/>
      </c>
    </row>
    <row r="94" spans="1:31" x14ac:dyDescent="0.45">
      <c r="A94" s="23" t="s">
        <v>77</v>
      </c>
      <c r="B94" s="24" t="s">
        <v>78</v>
      </c>
      <c r="C94" s="25"/>
      <c r="D94" s="26">
        <f>C95+C96</f>
        <v>11200</v>
      </c>
      <c r="E94" s="121"/>
      <c r="F94" s="135">
        <f>E95+E96</f>
        <v>11200</v>
      </c>
      <c r="G94" s="2">
        <f>D94-F94</f>
        <v>0</v>
      </c>
      <c r="H94" s="8"/>
      <c r="I94" s="8"/>
      <c r="J94" s="23" t="s">
        <v>77</v>
      </c>
      <c r="K94" s="228"/>
      <c r="L94" s="218">
        <f>K95+K96</f>
        <v>11200</v>
      </c>
      <c r="M94" s="2">
        <f>F94-L94</f>
        <v>0</v>
      </c>
      <c r="N94" s="288"/>
      <c r="O94" s="285">
        <f>N95+N96</f>
        <v>11200</v>
      </c>
      <c r="P94" s="2">
        <f>L94-O94</f>
        <v>0</v>
      </c>
    </row>
    <row r="95" spans="1:31" s="12" customFormat="1" x14ac:dyDescent="0.45">
      <c r="A95" s="112" t="s">
        <v>79</v>
      </c>
      <c r="B95" s="28" t="s">
        <v>80</v>
      </c>
      <c r="C95" s="58">
        <v>2200</v>
      </c>
      <c r="D95" s="6"/>
      <c r="E95" s="144">
        <v>2200</v>
      </c>
      <c r="F95" s="122"/>
      <c r="G95" s="250">
        <f>E95-C95</f>
        <v>0</v>
      </c>
      <c r="H95" s="8"/>
      <c r="I95" s="8"/>
      <c r="J95" s="112" t="s">
        <v>79</v>
      </c>
      <c r="K95" s="228">
        <v>2200</v>
      </c>
      <c r="L95" s="218"/>
      <c r="M95" s="250">
        <f>E95-K95</f>
        <v>0</v>
      </c>
      <c r="N95" s="288">
        <v>2200</v>
      </c>
      <c r="O95" s="285"/>
      <c r="P95" s="250">
        <f>K95-N95</f>
        <v>0</v>
      </c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</row>
    <row r="96" spans="1:31" x14ac:dyDescent="0.45">
      <c r="A96" s="112" t="s">
        <v>81</v>
      </c>
      <c r="B96" s="28" t="s">
        <v>82</v>
      </c>
      <c r="C96" s="34">
        <v>9000</v>
      </c>
      <c r="D96" s="6"/>
      <c r="E96" s="138">
        <v>9000</v>
      </c>
      <c r="F96" s="122"/>
      <c r="G96" s="250">
        <f>E96-C96</f>
        <v>0</v>
      </c>
      <c r="H96" s="8"/>
      <c r="I96" s="8"/>
      <c r="J96" s="112" t="s">
        <v>81</v>
      </c>
      <c r="K96" s="228">
        <v>9000</v>
      </c>
      <c r="L96" s="218"/>
      <c r="M96" s="250">
        <f>E96-K96</f>
        <v>0</v>
      </c>
      <c r="N96" s="288">
        <v>9000</v>
      </c>
      <c r="O96" s="285"/>
      <c r="P96" s="250">
        <f>K96-N96</f>
        <v>0</v>
      </c>
    </row>
    <row r="97" spans="1:17" x14ac:dyDescent="0.45">
      <c r="A97" s="33"/>
      <c r="C97" s="25"/>
      <c r="D97" s="6"/>
      <c r="E97" s="121"/>
      <c r="F97" s="122"/>
      <c r="G97" s="2" t="str">
        <f>IF(AND(A97="",B97=""),"",IF(A97="",SUM(A97:B97)-SUM(#REF!),TEXT(SUM(A97:B97)-SUM(#REF!),"#.###,00 €* ; -#.###,00 €* ; 0,00 €* ;* @")))</f>
        <v/>
      </c>
      <c r="H97" s="8"/>
      <c r="I97" s="8"/>
      <c r="J97" s="33"/>
      <c r="K97" s="228"/>
      <c r="L97" s="218"/>
      <c r="M97" s="2" t="str">
        <f>IF(AND(E97="",F97=""),"",IF(E97="",SUM(E97:F97)-SUM(C97:D97),TEXT(SUM(E97:F97)-SUM(C97:D97),"#.###,00 €* ; -#.###,00 €* ; 0,00 €* ;* @")))</f>
        <v/>
      </c>
      <c r="N97" s="288"/>
      <c r="O97" s="285"/>
      <c r="P97" s="2" t="str">
        <f>IF(AND(H97="",K97=""),"",IF(H97="",SUM(H97:K97)-SUM(F97:G97),TEXT(SUM(H97:K97)-SUM(F97:G97),"#.###,00 €* ; -#.###,00 €* ; 0,00 €* ;* @")))</f>
        <v/>
      </c>
      <c r="Q97" s="7"/>
    </row>
    <row r="98" spans="1:17" ht="14.65" thickBot="1" x14ac:dyDescent="0.5">
      <c r="A98" s="35" t="s">
        <v>83</v>
      </c>
      <c r="B98" s="10" t="s">
        <v>56</v>
      </c>
      <c r="C98" s="37"/>
      <c r="D98" s="59">
        <f>SUM(D79:D97)</f>
        <v>387690</v>
      </c>
      <c r="E98" s="37"/>
      <c r="F98" s="59">
        <f>SUM(F79:F97)</f>
        <v>463590</v>
      </c>
      <c r="G98" s="319">
        <f>D98-F98</f>
        <v>-75900</v>
      </c>
      <c r="H98" s="8"/>
      <c r="I98" s="8"/>
      <c r="J98" s="35" t="s">
        <v>83</v>
      </c>
      <c r="K98" s="240"/>
      <c r="L98" s="59">
        <f>SUM(L79:L97)</f>
        <v>468590</v>
      </c>
      <c r="M98" s="2">
        <f>F98-L98</f>
        <v>-5000</v>
      </c>
      <c r="N98" s="240"/>
      <c r="O98" s="59">
        <f>SUM(O79:O97)</f>
        <v>473590</v>
      </c>
      <c r="P98" s="2">
        <f>L98-O98</f>
        <v>-5000</v>
      </c>
    </row>
    <row r="99" spans="1:17" ht="14.65" thickBot="1" x14ac:dyDescent="0.5">
      <c r="A99" s="39"/>
      <c r="B99" s="12"/>
      <c r="C99" s="17"/>
      <c r="D99" s="18"/>
      <c r="E99" s="17"/>
      <c r="F99" s="18"/>
      <c r="G99" s="2" t="str">
        <f>IF(AND(A99="",B99=""),"",IF(A99="",SUM(A99:B99)-SUM(#REF!),TEXT(SUM(A99:B99)-SUM(#REF!),"#.###,00 €* ; -#.###,00 €* ; 0,00 €* ;* @")))</f>
        <v/>
      </c>
      <c r="H99" s="8"/>
      <c r="I99" s="8"/>
      <c r="J99" s="39"/>
      <c r="K99" s="1"/>
      <c r="L99" s="1"/>
      <c r="M99" s="2" t="str">
        <f>IF(AND(E99="",F99=""),"",IF(E99="",SUM(E99:F99)-SUM(C99:D99),TEXT(SUM(E99:F99)-SUM(C99:D99),"#.###,00 €* ; -#.###,00 €* ; 0,00 €* ;* @")))</f>
        <v/>
      </c>
      <c r="N99" s="1"/>
      <c r="O99" s="1"/>
      <c r="P99" s="2" t="str">
        <f>IF(AND(H99="",K99=""),"",IF(H99="",SUM(H99:K99)-SUM(F99:G99),TEXT(SUM(H99:K99)-SUM(F99:G99),"#.###,00 €* ; -#.###,00 €* ; 0,00 €* ;* @")))</f>
        <v/>
      </c>
    </row>
    <row r="100" spans="1:17" x14ac:dyDescent="0.45">
      <c r="A100" s="19" t="s">
        <v>84</v>
      </c>
      <c r="B100" s="20" t="s">
        <v>85</v>
      </c>
      <c r="C100" s="21"/>
      <c r="D100" s="22"/>
      <c r="E100" s="133"/>
      <c r="F100" s="134"/>
      <c r="G100" s="2"/>
      <c r="H100" s="8"/>
      <c r="I100" s="8"/>
      <c r="J100" s="19" t="s">
        <v>84</v>
      </c>
      <c r="K100" s="234"/>
      <c r="L100" s="223"/>
      <c r="M100" s="2" t="str">
        <f>IF(AND(E100="",F100=""),"",IF(E100="",SUM(E100:F100)-SUM(C100:D100),TEXT(SUM(E100:F100)-SUM(C100:D100),"#.###,00 €* ; -#.###,00 €* ; 0,00 €* ;* @")))</f>
        <v/>
      </c>
      <c r="N100" s="286"/>
      <c r="O100" s="287"/>
      <c r="P100" s="2" t="str">
        <f>IF(AND(H100="",K100=""),"",IF(H100="",SUM(H100:K100)-SUM(F100:G100),TEXT(SUM(H100:K100)-SUM(F100:G100),"#.###,00 €* ; -#.###,00 €* ; 0,00 €* ;* @")))</f>
        <v/>
      </c>
    </row>
    <row r="101" spans="1:17" x14ac:dyDescent="0.45">
      <c r="A101" s="23" t="s">
        <v>86</v>
      </c>
      <c r="B101" s="24" t="s">
        <v>87</v>
      </c>
      <c r="C101" s="25"/>
      <c r="D101" s="26">
        <f>SUM(C102:C109)</f>
        <v>81550</v>
      </c>
      <c r="E101" s="121"/>
      <c r="F101" s="135">
        <f>SUM(E102:E109)</f>
        <v>41550</v>
      </c>
      <c r="G101" s="322">
        <f>D101-F101</f>
        <v>40000</v>
      </c>
      <c r="H101" s="8"/>
      <c r="I101" s="8"/>
      <c r="J101" s="23" t="s">
        <v>86</v>
      </c>
      <c r="K101" s="228"/>
      <c r="L101" s="218">
        <f>SUM(K102:K109)</f>
        <v>42550</v>
      </c>
      <c r="M101" s="2">
        <f>F101-L101</f>
        <v>-1000</v>
      </c>
      <c r="N101" s="288"/>
      <c r="O101" s="285">
        <f>SUM(N102:N109)</f>
        <v>42550</v>
      </c>
      <c r="P101" s="2">
        <f>L101-O101</f>
        <v>0</v>
      </c>
    </row>
    <row r="102" spans="1:17" x14ac:dyDescent="0.45">
      <c r="A102" s="112" t="s">
        <v>88</v>
      </c>
      <c r="B102" s="28" t="s">
        <v>89</v>
      </c>
      <c r="C102" s="34">
        <v>50000</v>
      </c>
      <c r="D102" s="6"/>
      <c r="E102" s="138">
        <v>20000</v>
      </c>
      <c r="F102" s="122"/>
      <c r="G102" s="321">
        <f t="shared" ref="G102:G109" si="0">C102-E102</f>
        <v>30000</v>
      </c>
      <c r="H102" s="8" t="s">
        <v>311</v>
      </c>
      <c r="I102" s="8"/>
      <c r="J102" s="112" t="s">
        <v>88</v>
      </c>
      <c r="K102" s="228">
        <v>20000</v>
      </c>
      <c r="L102" s="218"/>
      <c r="M102" s="250">
        <f t="shared" ref="M102:M109" si="1">E102-K102</f>
        <v>0</v>
      </c>
      <c r="N102" s="288">
        <v>20000</v>
      </c>
      <c r="O102" s="285"/>
      <c r="P102" s="250">
        <f t="shared" ref="P102:P109" si="2">K102-N102</f>
        <v>0</v>
      </c>
    </row>
    <row r="103" spans="1:17" x14ac:dyDescent="0.45">
      <c r="A103" s="112" t="s">
        <v>90</v>
      </c>
      <c r="B103" s="28" t="s">
        <v>91</v>
      </c>
      <c r="C103" s="34">
        <v>1500</v>
      </c>
      <c r="D103" s="6"/>
      <c r="E103" s="138">
        <v>1500</v>
      </c>
      <c r="F103" s="122"/>
      <c r="G103" s="250">
        <f t="shared" si="0"/>
        <v>0</v>
      </c>
      <c r="H103" s="245"/>
      <c r="I103" s="245"/>
      <c r="J103" s="112" t="s">
        <v>90</v>
      </c>
      <c r="K103" s="228">
        <v>1500</v>
      </c>
      <c r="L103" s="218"/>
      <c r="M103" s="250">
        <f t="shared" si="1"/>
        <v>0</v>
      </c>
      <c r="N103" s="288">
        <v>1500</v>
      </c>
      <c r="O103" s="285"/>
      <c r="P103" s="250">
        <f t="shared" si="2"/>
        <v>0</v>
      </c>
      <c r="Q103" s="96"/>
    </row>
    <row r="104" spans="1:17" x14ac:dyDescent="0.45">
      <c r="A104" s="112" t="s">
        <v>92</v>
      </c>
      <c r="B104" s="28" t="s">
        <v>93</v>
      </c>
      <c r="C104" s="34">
        <v>20000</v>
      </c>
      <c r="D104" s="6"/>
      <c r="E104" s="138">
        <v>10000</v>
      </c>
      <c r="F104" s="122"/>
      <c r="G104" s="321">
        <f t="shared" si="0"/>
        <v>10000</v>
      </c>
      <c r="H104" s="323" t="s">
        <v>311</v>
      </c>
      <c r="I104" s="245"/>
      <c r="J104" s="112" t="s">
        <v>92</v>
      </c>
      <c r="K104" s="228">
        <v>11000</v>
      </c>
      <c r="L104" s="218"/>
      <c r="M104" s="250">
        <f t="shared" si="1"/>
        <v>-1000</v>
      </c>
      <c r="N104" s="288">
        <v>11000</v>
      </c>
      <c r="O104" s="285"/>
      <c r="P104" s="250">
        <f t="shared" si="2"/>
        <v>0</v>
      </c>
      <c r="Q104" s="96"/>
    </row>
    <row r="105" spans="1:17" x14ac:dyDescent="0.45">
      <c r="A105" s="112" t="s">
        <v>94</v>
      </c>
      <c r="B105" s="28" t="s">
        <v>95</v>
      </c>
      <c r="C105" s="34">
        <v>1800</v>
      </c>
      <c r="D105" s="6"/>
      <c r="E105" s="138">
        <v>1800</v>
      </c>
      <c r="F105" s="122"/>
      <c r="G105" s="250">
        <f t="shared" si="0"/>
        <v>0</v>
      </c>
      <c r="H105" s="8"/>
      <c r="I105" s="8"/>
      <c r="J105" s="112" t="s">
        <v>94</v>
      </c>
      <c r="K105" s="228">
        <v>1800</v>
      </c>
      <c r="L105" s="218"/>
      <c r="M105" s="250">
        <f t="shared" si="1"/>
        <v>0</v>
      </c>
      <c r="N105" s="288">
        <v>1800</v>
      </c>
      <c r="O105" s="285"/>
      <c r="P105" s="250">
        <f t="shared" si="2"/>
        <v>0</v>
      </c>
      <c r="Q105" s="326" t="s">
        <v>319</v>
      </c>
    </row>
    <row r="106" spans="1:17" x14ac:dyDescent="0.45">
      <c r="A106" s="112" t="s">
        <v>96</v>
      </c>
      <c r="B106" s="28" t="s">
        <v>97</v>
      </c>
      <c r="C106" s="34">
        <v>5000</v>
      </c>
      <c r="D106" s="6"/>
      <c r="E106" s="138">
        <v>5000</v>
      </c>
      <c r="F106" s="122"/>
      <c r="G106" s="250">
        <f t="shared" si="0"/>
        <v>0</v>
      </c>
      <c r="H106" s="245"/>
      <c r="I106" s="245"/>
      <c r="J106" s="112" t="s">
        <v>96</v>
      </c>
      <c r="K106" s="228">
        <v>5000</v>
      </c>
      <c r="L106" s="218"/>
      <c r="M106" s="250">
        <f t="shared" si="1"/>
        <v>0</v>
      </c>
      <c r="N106" s="288">
        <v>5000</v>
      </c>
      <c r="O106" s="285"/>
      <c r="P106" s="250">
        <f t="shared" si="2"/>
        <v>0</v>
      </c>
      <c r="Q106" s="96"/>
    </row>
    <row r="107" spans="1:17" x14ac:dyDescent="0.45">
      <c r="A107" s="112" t="s">
        <v>98</v>
      </c>
      <c r="B107" s="28" t="s">
        <v>99</v>
      </c>
      <c r="C107" s="34">
        <v>1200</v>
      </c>
      <c r="D107" s="6"/>
      <c r="E107" s="138">
        <v>1200</v>
      </c>
      <c r="F107" s="122"/>
      <c r="G107" s="250">
        <f t="shared" si="0"/>
        <v>0</v>
      </c>
      <c r="H107" s="8"/>
      <c r="I107" s="8"/>
      <c r="J107" s="112" t="s">
        <v>98</v>
      </c>
      <c r="K107" s="228">
        <v>1200</v>
      </c>
      <c r="L107" s="218"/>
      <c r="M107" s="250">
        <f t="shared" si="1"/>
        <v>0</v>
      </c>
      <c r="N107" s="288">
        <v>1200</v>
      </c>
      <c r="O107" s="285"/>
      <c r="P107" s="250">
        <f t="shared" si="2"/>
        <v>0</v>
      </c>
      <c r="Q107" s="326" t="s">
        <v>319</v>
      </c>
    </row>
    <row r="108" spans="1:17" ht="15" customHeight="1" x14ac:dyDescent="0.45">
      <c r="A108" s="112" t="s">
        <v>100</v>
      </c>
      <c r="B108" s="28" t="s">
        <v>101</v>
      </c>
      <c r="C108" s="34">
        <v>900</v>
      </c>
      <c r="D108" s="6"/>
      <c r="E108" s="138">
        <v>900</v>
      </c>
      <c r="F108" s="122"/>
      <c r="G108" s="250">
        <f t="shared" si="0"/>
        <v>0</v>
      </c>
      <c r="H108" s="245"/>
      <c r="I108" s="245"/>
      <c r="J108" s="112" t="s">
        <v>100</v>
      </c>
      <c r="K108" s="228">
        <v>900</v>
      </c>
      <c r="L108" s="218"/>
      <c r="M108" s="250">
        <f t="shared" si="1"/>
        <v>0</v>
      </c>
      <c r="N108" s="288">
        <v>900</v>
      </c>
      <c r="O108" s="285"/>
      <c r="P108" s="250">
        <f t="shared" si="2"/>
        <v>0</v>
      </c>
      <c r="Q108" s="326" t="s">
        <v>319</v>
      </c>
    </row>
    <row r="109" spans="1:17" ht="15" customHeight="1" x14ac:dyDescent="0.45">
      <c r="A109" s="109" t="s">
        <v>210</v>
      </c>
      <c r="B109" s="95" t="s">
        <v>211</v>
      </c>
      <c r="C109" s="94">
        <v>1150</v>
      </c>
      <c r="D109" s="26"/>
      <c r="E109" s="136">
        <v>1150</v>
      </c>
      <c r="F109" s="135"/>
      <c r="G109" s="250">
        <f t="shared" si="0"/>
        <v>0</v>
      </c>
      <c r="H109" s="245"/>
      <c r="I109" s="245"/>
      <c r="J109" s="109" t="s">
        <v>210</v>
      </c>
      <c r="K109" s="228">
        <v>1150</v>
      </c>
      <c r="L109" s="218"/>
      <c r="M109" s="250">
        <f t="shared" si="1"/>
        <v>0</v>
      </c>
      <c r="N109" s="288">
        <v>1150</v>
      </c>
      <c r="O109" s="285"/>
      <c r="P109" s="250">
        <f t="shared" si="2"/>
        <v>0</v>
      </c>
      <c r="Q109" s="96"/>
    </row>
    <row r="110" spans="1:17" ht="15" customHeight="1" x14ac:dyDescent="0.45">
      <c r="A110" s="33"/>
      <c r="B110" s="28"/>
      <c r="C110" s="34"/>
      <c r="D110" s="6"/>
      <c r="E110" s="138"/>
      <c r="F110" s="122"/>
      <c r="G110" s="2" t="str">
        <f>IF(AND(A110="",B110=""),"",IF(A110="",SUM(A110:B110)-SUM(#REF!),TEXT(SUM(A110:B110)-SUM(#REF!),"#.###,00 €* ; -#.###,00 €* ; 0,00 €* ;* @")))</f>
        <v/>
      </c>
      <c r="H110" s="8"/>
      <c r="I110" s="8"/>
      <c r="J110" s="33"/>
      <c r="K110" s="228"/>
      <c r="L110" s="218"/>
      <c r="M110" s="2" t="str">
        <f>IF(AND(E110="",F110=""),"",IF(E110="",SUM(E110:F110)-SUM(C110:D110),TEXT(SUM(E110:F110)-SUM(C110:D110),"#.###,00 €* ; -#.###,00 €* ; 0,00 €* ;* @")))</f>
        <v/>
      </c>
      <c r="N110" s="288"/>
      <c r="O110" s="285"/>
      <c r="P110" s="2" t="str">
        <f>IF(AND(H110="",K110=""),"",IF(H110="",SUM(H110:K110)-SUM(F110:G110),TEXT(SUM(H110:K110)-SUM(F110:G110),"#.###,00 €* ; -#.###,00 €* ; 0,00 €* ;* @")))</f>
        <v/>
      </c>
    </row>
    <row r="111" spans="1:17" x14ac:dyDescent="0.45">
      <c r="A111" s="23" t="s">
        <v>102</v>
      </c>
      <c r="B111" s="24" t="s">
        <v>103</v>
      </c>
      <c r="C111" s="34"/>
      <c r="D111" s="26">
        <v>5000</v>
      </c>
      <c r="E111" s="138"/>
      <c r="F111" s="135">
        <v>5000</v>
      </c>
      <c r="G111" s="2">
        <f>D111-F111</f>
        <v>0</v>
      </c>
      <c r="H111" s="8"/>
      <c r="I111" s="8"/>
      <c r="J111" s="23" t="s">
        <v>102</v>
      </c>
      <c r="K111" s="228"/>
      <c r="L111" s="218">
        <v>5000</v>
      </c>
      <c r="M111" s="2">
        <f>F111-L111</f>
        <v>0</v>
      </c>
      <c r="N111" s="288"/>
      <c r="O111" s="285">
        <v>5000</v>
      </c>
      <c r="P111" s="2">
        <f>L111-O111</f>
        <v>0</v>
      </c>
    </row>
    <row r="112" spans="1:17" x14ac:dyDescent="0.45">
      <c r="A112" s="33"/>
      <c r="C112" s="34"/>
      <c r="D112" s="6"/>
      <c r="E112" s="138"/>
      <c r="F112" s="122"/>
      <c r="G112" s="2" t="str">
        <f>IF(AND(A112="",B112=""),"",IF(A112="",SUM(A112:B112)-SUM(#REF!),TEXT(SUM(A112:B112)-SUM(#REF!),"#.###,00 €* ; -#.###,00 €* ; 0,00 €* ;* @")))</f>
        <v/>
      </c>
      <c r="H112" s="8"/>
      <c r="I112" s="8"/>
      <c r="J112" s="33"/>
      <c r="K112" s="228"/>
      <c r="L112" s="218"/>
      <c r="M112" s="2" t="str">
        <f>IF(AND(E112="",F112=""),"",IF(E112="",SUM(E112:F112)-SUM(C112:D112),TEXT(SUM(E112:F112)-SUM(C112:D112),"#.###,00 €* ; -#.###,00 €* ; 0,00 €* ;* @")))</f>
        <v/>
      </c>
      <c r="N112" s="288"/>
      <c r="O112" s="285"/>
    </row>
    <row r="113" spans="1:18" x14ac:dyDescent="0.45">
      <c r="A113" s="23" t="s">
        <v>104</v>
      </c>
      <c r="B113" s="24" t="s">
        <v>105</v>
      </c>
      <c r="C113" s="34"/>
      <c r="D113" s="26">
        <f>SUM(C114:C116)</f>
        <v>11000</v>
      </c>
      <c r="E113" s="138"/>
      <c r="F113" s="135">
        <f>SUM(E114:E116)</f>
        <v>11000</v>
      </c>
      <c r="G113" s="2">
        <f>D113-F113</f>
        <v>0</v>
      </c>
      <c r="H113" s="8"/>
      <c r="I113" s="8"/>
      <c r="J113" s="23" t="s">
        <v>104</v>
      </c>
      <c r="K113" s="228"/>
      <c r="L113" s="218">
        <f>SUM(K114:K116)</f>
        <v>11000</v>
      </c>
      <c r="M113" s="2">
        <f>F113-L113</f>
        <v>0</v>
      </c>
      <c r="N113" s="288"/>
      <c r="O113" s="285">
        <f>SUM(N114:N116)</f>
        <v>11000</v>
      </c>
      <c r="P113" s="2">
        <f>L113-O113</f>
        <v>0</v>
      </c>
    </row>
    <row r="114" spans="1:18" x14ac:dyDescent="0.45">
      <c r="A114" s="112" t="s">
        <v>106</v>
      </c>
      <c r="B114" s="28" t="s">
        <v>107</v>
      </c>
      <c r="C114" s="34">
        <v>4000</v>
      </c>
      <c r="D114" s="6"/>
      <c r="E114" s="138">
        <v>4000</v>
      </c>
      <c r="F114" s="122"/>
      <c r="G114" s="250">
        <f>C114-E114</f>
        <v>0</v>
      </c>
      <c r="H114" s="245"/>
      <c r="I114" s="245"/>
      <c r="J114" s="112" t="s">
        <v>106</v>
      </c>
      <c r="K114" s="228">
        <v>4000</v>
      </c>
      <c r="L114" s="218"/>
      <c r="M114" s="250">
        <f>E114-K114</f>
        <v>0</v>
      </c>
      <c r="N114" s="288">
        <v>4000</v>
      </c>
      <c r="O114" s="285"/>
      <c r="P114" s="250">
        <f>K114-N114</f>
        <v>0</v>
      </c>
      <c r="Q114" s="96"/>
    </row>
    <row r="115" spans="1:18" x14ac:dyDescent="0.45">
      <c r="A115" s="112" t="s">
        <v>108</v>
      </c>
      <c r="B115" s="28" t="s">
        <v>109</v>
      </c>
      <c r="C115" s="34">
        <v>6000</v>
      </c>
      <c r="D115" s="6"/>
      <c r="E115" s="138">
        <v>6000</v>
      </c>
      <c r="F115" s="122"/>
      <c r="G115" s="250">
        <f>C115-E115</f>
        <v>0</v>
      </c>
      <c r="H115" s="8"/>
      <c r="I115" s="8"/>
      <c r="J115" s="112" t="s">
        <v>108</v>
      </c>
      <c r="K115" s="228">
        <v>6000</v>
      </c>
      <c r="L115" s="218"/>
      <c r="M115" s="250">
        <f>E115-K115</f>
        <v>0</v>
      </c>
      <c r="N115" s="288">
        <v>6000</v>
      </c>
      <c r="O115" s="285"/>
      <c r="P115" s="250">
        <f>K115-N115</f>
        <v>0</v>
      </c>
    </row>
    <row r="116" spans="1:18" x14ac:dyDescent="0.45">
      <c r="A116" s="112" t="s">
        <v>110</v>
      </c>
      <c r="B116" s="28" t="s">
        <v>111</v>
      </c>
      <c r="C116" s="34">
        <v>1000</v>
      </c>
      <c r="D116" s="6"/>
      <c r="E116" s="138">
        <v>1000</v>
      </c>
      <c r="F116" s="122"/>
      <c r="G116" s="250">
        <f>C116-E116</f>
        <v>0</v>
      </c>
      <c r="H116" s="245"/>
      <c r="I116" s="245"/>
      <c r="J116" s="112" t="s">
        <v>110</v>
      </c>
      <c r="K116" s="228">
        <v>1000</v>
      </c>
      <c r="L116" s="218"/>
      <c r="M116" s="250">
        <f>E116-K116</f>
        <v>0</v>
      </c>
      <c r="N116" s="288">
        <v>1000</v>
      </c>
      <c r="O116" s="285"/>
      <c r="P116" s="250">
        <f>K116-N116</f>
        <v>0</v>
      </c>
      <c r="Q116" s="96"/>
    </row>
    <row r="117" spans="1:18" x14ac:dyDescent="0.45">
      <c r="A117" s="33"/>
      <c r="C117" s="34"/>
      <c r="D117" s="6"/>
      <c r="E117" s="138"/>
      <c r="F117" s="122"/>
      <c r="G117" s="2" t="str">
        <f>IF(AND(A117="",B117=""),"",IF(A117="",SUM(A117:B117)-SUM(#REF!),TEXT(SUM(A117:B117)-SUM(#REF!),"#.###,00 €* ; -#.###,00 €* ; 0,00 €* ;* @")))</f>
        <v/>
      </c>
      <c r="H117" s="8"/>
      <c r="I117" s="8"/>
      <c r="J117" s="33"/>
      <c r="K117" s="228"/>
      <c r="L117" s="218"/>
      <c r="M117" s="2" t="str">
        <f>IF(AND(E117="",F117=""),"",IF(E117="",SUM(E117:F117)-SUM(C117:D117),TEXT(SUM(E117:F117)-SUM(C117:D117),"#.###,00 €* ; -#.###,00 €* ; 0,00 €* ;* @")))</f>
        <v/>
      </c>
      <c r="N117" s="288"/>
      <c r="O117" s="285"/>
      <c r="P117" s="2" t="str">
        <f>IF(AND(H117="",K117=""),"",IF(H117="",SUM(H117:K117)-SUM(F117:G117),TEXT(SUM(H117:K117)-SUM(F117:G117),"#.###,00 €* ; -#.###,00 €* ; 0,00 €* ;* @")))</f>
        <v/>
      </c>
    </row>
    <row r="118" spans="1:18" x14ac:dyDescent="0.45">
      <c r="A118" s="23" t="s">
        <v>112</v>
      </c>
      <c r="B118" s="24" t="s">
        <v>113</v>
      </c>
      <c r="C118" s="34"/>
      <c r="D118" s="26">
        <v>3500</v>
      </c>
      <c r="E118" s="138"/>
      <c r="F118" s="135">
        <v>3500</v>
      </c>
      <c r="G118" s="2">
        <f>D118-F118</f>
        <v>0</v>
      </c>
      <c r="H118" s="8"/>
      <c r="I118" s="8"/>
      <c r="J118" s="23" t="s">
        <v>112</v>
      </c>
      <c r="K118" s="228"/>
      <c r="L118" s="218">
        <v>3500</v>
      </c>
      <c r="M118" s="2">
        <f>F118-L118</f>
        <v>0</v>
      </c>
      <c r="N118" s="288"/>
      <c r="O118" s="285">
        <v>3500</v>
      </c>
      <c r="P118" s="2">
        <f>O118-L118</f>
        <v>0</v>
      </c>
    </row>
    <row r="119" spans="1:18" x14ac:dyDescent="0.45">
      <c r="A119" s="33"/>
      <c r="C119" s="34"/>
      <c r="D119" s="6"/>
      <c r="E119" s="138"/>
      <c r="F119" s="122"/>
      <c r="G119" s="2" t="str">
        <f>IF(AND(A119="",B119=""),"",IF(A119="",SUM(A119:B119)-SUM(#REF!),TEXT(SUM(A119:B119)-SUM(#REF!),"#.###,00 €* ; -#.###,00 €* ; 0,00 €* ;* @")))</f>
        <v/>
      </c>
      <c r="H119" s="8"/>
      <c r="I119" s="8"/>
      <c r="J119" s="33"/>
      <c r="K119" s="228"/>
      <c r="L119" s="218"/>
      <c r="M119" s="2" t="str">
        <f>IF(AND(E119="",F119=""),"",IF(E119="",SUM(E119:F119)-SUM(C119:D119),TEXT(SUM(E119:F119)-SUM(C119:D119),"#.###,00 €* ; -#.###,00 €* ; 0,00 €* ;* @")))</f>
        <v/>
      </c>
      <c r="N119" s="288"/>
      <c r="O119" s="285"/>
      <c r="P119" s="2" t="str">
        <f>IF(AND(H119="",K119=""),"",IF(H119="",SUM(H119:K119)-SUM(F119:G119),TEXT(SUM(H119:K119)-SUM(F119:G119),"#.###,00 €* ; -#.###,00 €* ; 0,00 €* ;* @")))</f>
        <v/>
      </c>
    </row>
    <row r="120" spans="1:18" x14ac:dyDescent="0.45">
      <c r="A120" s="23" t="s">
        <v>114</v>
      </c>
      <c r="B120" s="24" t="s">
        <v>115</v>
      </c>
      <c r="C120" s="34"/>
      <c r="D120" s="26">
        <f>SUM(C121:C124)</f>
        <v>22500</v>
      </c>
      <c r="E120" s="138"/>
      <c r="F120" s="135">
        <f>SUM(E121:E124)</f>
        <v>22500</v>
      </c>
      <c r="G120" s="2">
        <f>D120-F120</f>
        <v>0</v>
      </c>
      <c r="H120" s="8"/>
      <c r="I120" s="8"/>
      <c r="J120" s="23" t="s">
        <v>114</v>
      </c>
      <c r="K120" s="228"/>
      <c r="L120" s="218">
        <f>SUM(K121:K124)</f>
        <v>22500</v>
      </c>
      <c r="M120" s="2">
        <f>F120-L120</f>
        <v>0</v>
      </c>
      <c r="N120" s="288"/>
      <c r="O120" s="285">
        <f>SUM(N121:N124)</f>
        <v>22500</v>
      </c>
      <c r="P120" s="2">
        <f>O120-L120</f>
        <v>0</v>
      </c>
    </row>
    <row r="121" spans="1:18" x14ac:dyDescent="0.45">
      <c r="A121" s="112" t="s">
        <v>116</v>
      </c>
      <c r="B121" s="95" t="s">
        <v>222</v>
      </c>
      <c r="C121" s="34">
        <v>15000</v>
      </c>
      <c r="D121" s="6"/>
      <c r="E121" s="138">
        <v>15000</v>
      </c>
      <c r="F121" s="122"/>
      <c r="G121" s="250">
        <f>C121-E121</f>
        <v>0</v>
      </c>
      <c r="H121" s="249"/>
      <c r="I121" s="249"/>
      <c r="J121" s="112" t="s">
        <v>116</v>
      </c>
      <c r="K121" s="228">
        <v>15000</v>
      </c>
      <c r="L121" s="218"/>
      <c r="M121" s="250">
        <f>E121-K121</f>
        <v>0</v>
      </c>
      <c r="N121" s="288">
        <v>15000</v>
      </c>
      <c r="O121" s="285"/>
      <c r="P121" s="250">
        <f>K121-N121</f>
        <v>0</v>
      </c>
      <c r="Q121" s="107"/>
    </row>
    <row r="122" spans="1:18" x14ac:dyDescent="0.45">
      <c r="A122" s="112" t="s">
        <v>117</v>
      </c>
      <c r="B122" s="28" t="s">
        <v>118</v>
      </c>
      <c r="C122" s="60">
        <v>5500</v>
      </c>
      <c r="D122" s="6"/>
      <c r="E122" s="143">
        <v>5500</v>
      </c>
      <c r="F122" s="122"/>
      <c r="G122" s="250">
        <f>C122-E122</f>
        <v>0</v>
      </c>
      <c r="H122" s="245"/>
      <c r="I122" s="245"/>
      <c r="J122" s="112" t="s">
        <v>117</v>
      </c>
      <c r="K122" s="228">
        <v>5500</v>
      </c>
      <c r="L122" s="218"/>
      <c r="M122" s="250">
        <f>E122-K122</f>
        <v>0</v>
      </c>
      <c r="N122" s="288">
        <v>5500</v>
      </c>
      <c r="O122" s="285"/>
      <c r="P122" s="250">
        <f>K122-N122</f>
        <v>0</v>
      </c>
      <c r="Q122" s="96"/>
      <c r="R122" s="61"/>
    </row>
    <row r="123" spans="1:18" x14ac:dyDescent="0.45">
      <c r="A123" s="112" t="s">
        <v>119</v>
      </c>
      <c r="B123" s="28" t="s">
        <v>120</v>
      </c>
      <c r="C123" s="60">
        <v>500</v>
      </c>
      <c r="D123" s="6"/>
      <c r="E123" s="143">
        <v>500</v>
      </c>
      <c r="F123" s="122"/>
      <c r="G123" s="250">
        <f>C123-E123</f>
        <v>0</v>
      </c>
      <c r="H123" s="8"/>
      <c r="I123" s="8"/>
      <c r="J123" s="112" t="s">
        <v>119</v>
      </c>
      <c r="K123" s="228">
        <v>500</v>
      </c>
      <c r="L123" s="218"/>
      <c r="M123" s="250">
        <f>E123-K123</f>
        <v>0</v>
      </c>
      <c r="N123" s="288">
        <v>500</v>
      </c>
      <c r="O123" s="285"/>
      <c r="P123" s="250">
        <f>K123-N123</f>
        <v>0</v>
      </c>
    </row>
    <row r="124" spans="1:18" x14ac:dyDescent="0.45">
      <c r="A124" s="112" t="s">
        <v>121</v>
      </c>
      <c r="B124" s="95" t="s">
        <v>221</v>
      </c>
      <c r="C124" s="60">
        <v>1500</v>
      </c>
      <c r="D124" s="6"/>
      <c r="E124" s="143">
        <v>1500</v>
      </c>
      <c r="F124" s="122"/>
      <c r="G124" s="250">
        <f>C124-E124</f>
        <v>0</v>
      </c>
      <c r="H124" s="245"/>
      <c r="I124" s="245"/>
      <c r="J124" s="112" t="s">
        <v>121</v>
      </c>
      <c r="K124" s="228">
        <v>1500</v>
      </c>
      <c r="L124" s="218"/>
      <c r="M124" s="250">
        <f>E124-K124</f>
        <v>0</v>
      </c>
      <c r="N124" s="288">
        <v>1500</v>
      </c>
      <c r="O124" s="285"/>
      <c r="P124" s="250">
        <f>K124-N124</f>
        <v>0</v>
      </c>
      <c r="Q124" s="96"/>
    </row>
    <row r="125" spans="1:18" x14ac:dyDescent="0.45">
      <c r="A125" s="33"/>
      <c r="B125" s="28"/>
      <c r="C125" s="25"/>
      <c r="D125" s="6"/>
      <c r="E125" s="121"/>
      <c r="F125" s="122"/>
      <c r="G125" s="2" t="str">
        <f>IF(AND(A125="",B125=""),"",IF(A125="",SUM(A125:B125)-SUM(#REF!),TEXT(SUM(A125:B125)-SUM(#REF!),"#.###,00 €* ; -#.###,00 €* ; 0,00 €* ;* @")))</f>
        <v/>
      </c>
      <c r="H125" s="8"/>
      <c r="I125" s="8"/>
      <c r="J125" s="33"/>
      <c r="K125" s="228"/>
      <c r="L125" s="218"/>
      <c r="M125" s="2" t="str">
        <f>IF(AND(E125="",F125=""),"",IF(E125="",SUM(E125:F125)-SUM(C125:D125),TEXT(SUM(E125:F125)-SUM(C125:D125),"#.###,00 €* ; -#.###,00 €* ; 0,00 €* ;* @")))</f>
        <v/>
      </c>
      <c r="N125" s="288"/>
      <c r="O125" s="285"/>
    </row>
    <row r="126" spans="1:18" x14ac:dyDescent="0.45">
      <c r="A126" s="23" t="s">
        <v>122</v>
      </c>
      <c r="B126" s="24" t="s">
        <v>123</v>
      </c>
      <c r="C126" s="25"/>
      <c r="D126" s="26">
        <v>500</v>
      </c>
      <c r="E126" s="121"/>
      <c r="F126" s="135">
        <v>500</v>
      </c>
      <c r="G126" s="2">
        <f>D126-F126</f>
        <v>0</v>
      </c>
      <c r="H126" s="245"/>
      <c r="I126" s="245"/>
      <c r="J126" s="23" t="s">
        <v>122</v>
      </c>
      <c r="K126" s="228"/>
      <c r="L126" s="218">
        <v>500</v>
      </c>
      <c r="M126" s="2">
        <f>F126-L126</f>
        <v>0</v>
      </c>
      <c r="N126" s="288"/>
      <c r="O126" s="285">
        <v>500</v>
      </c>
      <c r="P126" s="2">
        <f>L126-O126</f>
        <v>0</v>
      </c>
      <c r="Q126" s="96"/>
    </row>
    <row r="127" spans="1:18" x14ac:dyDescent="0.45">
      <c r="A127" s="33"/>
      <c r="C127" s="25"/>
      <c r="D127" s="26"/>
      <c r="E127" s="121"/>
      <c r="F127" s="135"/>
      <c r="G127" s="2" t="str">
        <f>IF(AND(A127="",B127=""),"",IF(A127="",SUM(A127:B127)-SUM(#REF!),TEXT(SUM(A127:B127)-SUM(#REF!),"#.###,00 €* ; -#.###,00 €* ; 0,00 €* ;* @")))</f>
        <v/>
      </c>
      <c r="H127" s="8"/>
      <c r="I127" s="8"/>
      <c r="J127" s="33"/>
      <c r="K127" s="228"/>
      <c r="L127" s="218"/>
      <c r="M127" s="2" t="str">
        <f>IF(AND(E127="",F127=""),"",IF(E127="",SUM(E127:F127)-SUM(C127:D127),TEXT(SUM(E127:F127)-SUM(C127:D127),"#.###,00 €* ; -#.###,00 €* ; 0,00 €* ;* @")))</f>
        <v/>
      </c>
      <c r="N127" s="288"/>
      <c r="O127" s="285"/>
    </row>
    <row r="128" spans="1:18" x14ac:dyDescent="0.45">
      <c r="A128" s="106" t="s">
        <v>202</v>
      </c>
      <c r="B128" s="154" t="s">
        <v>248</v>
      </c>
      <c r="C128" s="25"/>
      <c r="D128" s="26">
        <f>SUM(C129:C130)</f>
        <v>505496.15</v>
      </c>
      <c r="E128" s="121"/>
      <c r="F128" s="135">
        <f>SUM(E129:E130)</f>
        <v>450100</v>
      </c>
      <c r="G128" s="322">
        <f>D128-F128</f>
        <v>55396.150000000023</v>
      </c>
      <c r="H128" s="245"/>
      <c r="I128" s="245"/>
      <c r="J128" s="106" t="s">
        <v>202</v>
      </c>
      <c r="K128" s="228"/>
      <c r="L128" s="218">
        <f>SUM(K129:K130)</f>
        <v>100</v>
      </c>
      <c r="M128" s="2">
        <f>F128-L128</f>
        <v>450000</v>
      </c>
      <c r="N128" s="288"/>
      <c r="O128" s="285">
        <f>SUM(N129:N130)</f>
        <v>100</v>
      </c>
      <c r="P128" s="2">
        <f>L128-O128</f>
        <v>0</v>
      </c>
      <c r="Q128" s="96"/>
    </row>
    <row r="129" spans="1:36" x14ac:dyDescent="0.45">
      <c r="A129" s="109" t="s">
        <v>212</v>
      </c>
      <c r="B129" s="95" t="s">
        <v>169</v>
      </c>
      <c r="C129" s="94">
        <f>20*2.5*2</f>
        <v>100</v>
      </c>
      <c r="D129" s="26"/>
      <c r="E129" s="136">
        <f>20*2.5*2</f>
        <v>100</v>
      </c>
      <c r="F129" s="135"/>
      <c r="G129" s="250">
        <f>C129-E129</f>
        <v>0</v>
      </c>
      <c r="H129" s="245"/>
      <c r="I129" s="245"/>
      <c r="J129" s="109" t="s">
        <v>212</v>
      </c>
      <c r="K129" s="228">
        <f>20*2.5*2</f>
        <v>100</v>
      </c>
      <c r="L129" s="218"/>
      <c r="M129" s="250">
        <f>E129-K129</f>
        <v>0</v>
      </c>
      <c r="N129" s="288">
        <f>20*2.5*2</f>
        <v>100</v>
      </c>
      <c r="O129" s="285"/>
      <c r="P129" s="250">
        <f>K129-N129</f>
        <v>0</v>
      </c>
      <c r="Q129" s="96"/>
    </row>
    <row r="130" spans="1:36" x14ac:dyDescent="0.45">
      <c r="A130" s="109" t="s">
        <v>213</v>
      </c>
      <c r="B130" s="95" t="s">
        <v>49</v>
      </c>
      <c r="C130" s="94">
        <v>505396.15</v>
      </c>
      <c r="D130" s="26"/>
      <c r="E130" s="136">
        <v>450000</v>
      </c>
      <c r="F130" s="135"/>
      <c r="G130" s="321">
        <f>C130-E130</f>
        <v>55396.150000000023</v>
      </c>
      <c r="H130" s="8" t="s">
        <v>310</v>
      </c>
      <c r="I130" s="8"/>
      <c r="J130" s="109" t="s">
        <v>213</v>
      </c>
      <c r="K130" s="228">
        <v>0</v>
      </c>
      <c r="L130" s="218"/>
      <c r="M130" s="250">
        <f>E130-K130</f>
        <v>450000</v>
      </c>
      <c r="N130" s="288">
        <v>0</v>
      </c>
      <c r="O130" s="285"/>
      <c r="P130" s="250">
        <f>K130-N130</f>
        <v>0</v>
      </c>
      <c r="S130" s="95"/>
    </row>
    <row r="131" spans="1:36" x14ac:dyDescent="0.45">
      <c r="A131" s="33"/>
      <c r="C131" s="25"/>
      <c r="D131" s="26"/>
      <c r="E131" s="121"/>
      <c r="F131" s="135"/>
      <c r="G131" s="2" t="str">
        <f>IF(AND(A131="",B131=""),"",IF(A131="",SUM(A131:B131)-SUM(#REF!),TEXT(SUM(A131:B131)-SUM(#REF!),"#.###,00 €* ; -#.###,00 €* ; 0,00 €* ;* @")))</f>
        <v/>
      </c>
      <c r="H131" s="8"/>
      <c r="I131" s="8"/>
      <c r="J131" s="33"/>
      <c r="K131" s="228"/>
      <c r="L131" s="218"/>
      <c r="M131" s="2" t="str">
        <f>IF(AND(E131="",F131=""),"",IF(E131="",SUM(E131:F131)-SUM(C131:D131),TEXT(SUM(E131:F131)-SUM(C131:D131),"#.###,00 €* ; -#.###,00 €* ; 0,00 €* ;* @")))</f>
        <v/>
      </c>
      <c r="N131" s="288"/>
      <c r="O131" s="285"/>
      <c r="P131" s="250"/>
    </row>
    <row r="132" spans="1:36" x14ac:dyDescent="0.45">
      <c r="A132" s="106" t="s">
        <v>203</v>
      </c>
      <c r="B132" s="154" t="s">
        <v>204</v>
      </c>
      <c r="C132" s="25"/>
      <c r="D132" s="26">
        <f>SUM(C133:C134)</f>
        <v>291890</v>
      </c>
      <c r="E132" s="121"/>
      <c r="F132" s="135">
        <f>SUM(E133:E134)</f>
        <v>294780</v>
      </c>
      <c r="G132" s="2">
        <f>D132-F132</f>
        <v>-2890</v>
      </c>
      <c r="H132" s="245"/>
      <c r="I132" s="245"/>
      <c r="J132" s="106" t="s">
        <v>203</v>
      </c>
      <c r="K132" s="228"/>
      <c r="L132" s="218">
        <f>SUM(K133:K134)</f>
        <v>294780</v>
      </c>
      <c r="M132" s="2">
        <f>F132-L132</f>
        <v>0</v>
      </c>
      <c r="N132" s="288"/>
      <c r="O132" s="285">
        <f>SUM(N133:N134)</f>
        <v>297670</v>
      </c>
      <c r="P132" s="2">
        <f>L132-O132</f>
        <v>-2890</v>
      </c>
      <c r="Q132" s="96"/>
    </row>
    <row r="133" spans="1:36" x14ac:dyDescent="0.45">
      <c r="A133" s="109" t="s">
        <v>208</v>
      </c>
      <c r="B133" s="95" t="s">
        <v>47</v>
      </c>
      <c r="C133" s="94">
        <f>2.55*2*28900</f>
        <v>147390</v>
      </c>
      <c r="D133" s="26"/>
      <c r="E133" s="136">
        <f>2.6*2*28900</f>
        <v>150280</v>
      </c>
      <c r="F133" s="135"/>
      <c r="G133" s="250">
        <f>C133-E133</f>
        <v>-2890</v>
      </c>
      <c r="H133" s="326" t="s">
        <v>317</v>
      </c>
      <c r="I133" s="8"/>
      <c r="J133" s="109" t="s">
        <v>208</v>
      </c>
      <c r="K133" s="228">
        <f>2.6*2*28900</f>
        <v>150280</v>
      </c>
      <c r="L133" s="218"/>
      <c r="M133" s="250">
        <f>E133-K133</f>
        <v>0</v>
      </c>
      <c r="N133" s="288">
        <f>2.65*2*28900</f>
        <v>153170</v>
      </c>
      <c r="O133" s="285"/>
      <c r="P133" s="250">
        <f>K133-N133</f>
        <v>-2890</v>
      </c>
      <c r="Q133" s="326" t="s">
        <v>317</v>
      </c>
    </row>
    <row r="134" spans="1:36" x14ac:dyDescent="0.45">
      <c r="A134" s="109" t="s">
        <v>209</v>
      </c>
      <c r="B134" s="95" t="s">
        <v>51</v>
      </c>
      <c r="C134" s="94">
        <f>28900*2*2.5</f>
        <v>144500</v>
      </c>
      <c r="D134" s="26"/>
      <c r="E134" s="136">
        <f>28900*2*2.5</f>
        <v>144500</v>
      </c>
      <c r="F134" s="135"/>
      <c r="G134" s="250">
        <f>C134-E134</f>
        <v>0</v>
      </c>
      <c r="H134" s="8"/>
      <c r="I134" s="8"/>
      <c r="J134" s="109" t="s">
        <v>209</v>
      </c>
      <c r="K134" s="228">
        <f>28900*2*2.5</f>
        <v>144500</v>
      </c>
      <c r="L134" s="218"/>
      <c r="M134" s="250">
        <f>E134-K134</f>
        <v>0</v>
      </c>
      <c r="N134" s="288">
        <f>28900*2*2.5</f>
        <v>144500</v>
      </c>
      <c r="O134" s="285"/>
      <c r="P134" s="250">
        <f>K134-N134</f>
        <v>0</v>
      </c>
    </row>
    <row r="135" spans="1:36" x14ac:dyDescent="0.45">
      <c r="A135" s="33"/>
      <c r="C135" s="25"/>
      <c r="D135" s="26"/>
      <c r="E135" s="121"/>
      <c r="F135" s="135"/>
      <c r="G135" s="2" t="str">
        <f>IF(AND(A135="",B135=""),"",IF(A135="",SUM(A135:B135)-SUM(#REF!),TEXT(SUM(A135:B135)-SUM(#REF!),"#.###,00 €* ; -#.###,00 €* ; 0,00 €* ;* @")))</f>
        <v/>
      </c>
      <c r="H135" s="8"/>
      <c r="I135" s="8"/>
      <c r="J135" s="33"/>
      <c r="K135" s="228"/>
      <c r="L135" s="218"/>
      <c r="M135" s="2" t="str">
        <f>IF(AND(E135="",F135=""),"",IF(E135="",SUM(E135:F135)-SUM(C135:D135),TEXT(SUM(E135:F135)-SUM(C135:D135),"#.###,00 €* ; -#.###,00 €* ; 0,00 €* ;* @")))</f>
        <v/>
      </c>
      <c r="N135" s="288"/>
      <c r="O135" s="285"/>
    </row>
    <row r="136" spans="1:36" s="12" customFormat="1" x14ac:dyDescent="0.45">
      <c r="A136" s="23" t="s">
        <v>124</v>
      </c>
      <c r="B136" s="24" t="s">
        <v>125</v>
      </c>
      <c r="C136" s="25"/>
      <c r="D136" s="26">
        <v>7500</v>
      </c>
      <c r="E136" s="121"/>
      <c r="F136" s="135">
        <v>7500</v>
      </c>
      <c r="G136" s="2">
        <f>D136-F136</f>
        <v>0</v>
      </c>
      <c r="H136" s="245"/>
      <c r="I136" s="245"/>
      <c r="J136" s="23" t="s">
        <v>124</v>
      </c>
      <c r="K136" s="228"/>
      <c r="L136" s="218">
        <v>7500</v>
      </c>
      <c r="M136" s="2">
        <f>F136-L136</f>
        <v>0</v>
      </c>
      <c r="N136" s="288"/>
      <c r="O136" s="285">
        <v>7500</v>
      </c>
      <c r="P136" s="2">
        <f>L136-O136</f>
        <v>0</v>
      </c>
      <c r="Q136" s="9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x14ac:dyDescent="0.45">
      <c r="A137" s="33"/>
      <c r="B137" s="28"/>
      <c r="C137" s="25"/>
      <c r="D137" s="6"/>
      <c r="E137" s="121"/>
      <c r="F137" s="122"/>
      <c r="G137" s="2" t="str">
        <f>IF(AND(A137="",B137=""),"",IF(A137="",SUM(A137:B137)-SUM(#REF!),TEXT(SUM(A137:B137)-SUM(#REF!),"#.###,00 €* ; -#.###,00 €* ; 0,00 €* ;* @")))</f>
        <v/>
      </c>
      <c r="H137" s="8"/>
      <c r="I137" s="8"/>
      <c r="J137" s="33"/>
      <c r="K137" s="228"/>
      <c r="L137" s="218"/>
      <c r="M137" s="2" t="str">
        <f>IF(AND(E137="",F137=""),"",IF(E137="",SUM(E137:F137)-SUM(C137:D137),TEXT(SUM(E137:F137)-SUM(C137:D137),"#.###,00 €* ; -#.###,00 €* ; 0,00 €* ;* @")))</f>
        <v/>
      </c>
      <c r="N137" s="288"/>
      <c r="O137" s="285"/>
    </row>
    <row r="138" spans="1:36" ht="14.65" thickBot="1" x14ac:dyDescent="0.5">
      <c r="A138" s="35" t="s">
        <v>126</v>
      </c>
      <c r="B138" s="10" t="s">
        <v>85</v>
      </c>
      <c r="C138" s="37"/>
      <c r="D138" s="59">
        <f>SUM(D101:D137)</f>
        <v>928936.15</v>
      </c>
      <c r="E138" s="37"/>
      <c r="F138" s="59">
        <f>SUM(F101:F137)</f>
        <v>836430</v>
      </c>
      <c r="G138" s="322">
        <f>D138-F138</f>
        <v>92506.150000000023</v>
      </c>
      <c r="H138" s="8"/>
      <c r="I138" s="8"/>
      <c r="J138" s="35" t="s">
        <v>126</v>
      </c>
      <c r="K138" s="240"/>
      <c r="L138" s="59">
        <f>SUM(L101:L137)</f>
        <v>387430</v>
      </c>
      <c r="M138" s="2">
        <f>F138-L138</f>
        <v>449000</v>
      </c>
      <c r="N138" s="240"/>
      <c r="O138" s="59">
        <f>SUM(O101:O137)</f>
        <v>390320</v>
      </c>
      <c r="P138" s="2">
        <f>L138-O138</f>
        <v>-2890</v>
      </c>
    </row>
    <row r="139" spans="1:36" ht="14.65" thickBot="1" x14ac:dyDescent="0.5">
      <c r="A139" s="39"/>
      <c r="B139" s="12"/>
      <c r="C139" s="17"/>
      <c r="D139" s="18"/>
      <c r="E139" s="17"/>
      <c r="F139" s="18"/>
      <c r="G139" s="2" t="str">
        <f>IF(AND(A139="",B139=""),"",IF(A139="",SUM(A139:B139)-SUM(#REF!),TEXT(SUM(A139:B139)-SUM(#REF!),"#.###,00 €* ; -#.###,00 €* ; 0,00 €* ;* @")))</f>
        <v/>
      </c>
      <c r="H139" s="8"/>
      <c r="I139" s="8"/>
      <c r="J139" s="39"/>
      <c r="K139" s="236"/>
      <c r="L139" s="1"/>
      <c r="M139" s="2" t="str">
        <f>IF(AND(E139="",F139=""),"",IF(E139="",SUM(E139:F139)-SUM(C139:D139),TEXT(SUM(E139:F139)-SUM(C139:D139),"#.###,00 €* ; -#.###,00 €* ; 0,00 €* ;* @")))</f>
        <v/>
      </c>
      <c r="N139" s="236"/>
      <c r="O139" s="1"/>
    </row>
    <row r="140" spans="1:36" x14ac:dyDescent="0.45">
      <c r="A140" s="19" t="s">
        <v>127</v>
      </c>
      <c r="B140" s="20" t="s">
        <v>128</v>
      </c>
      <c r="C140" s="48"/>
      <c r="D140" s="22"/>
      <c r="E140" s="139"/>
      <c r="F140" s="134"/>
      <c r="G140" s="2"/>
      <c r="H140" s="8"/>
      <c r="I140" s="8"/>
      <c r="J140" s="19" t="s">
        <v>127</v>
      </c>
      <c r="K140" s="234"/>
      <c r="L140" s="223"/>
      <c r="M140" s="2" t="str">
        <f>IF(AND(E140="",F140=""),"",IF(E140="",SUM(E140:F140)-SUM(C140:D140),TEXT(SUM(E140:F140)-SUM(C140:D140),"#.###,00 €* ; -#.###,00 €* ; 0,00 €* ;* @")))</f>
        <v/>
      </c>
      <c r="N140" s="286"/>
      <c r="O140" s="287"/>
    </row>
    <row r="141" spans="1:36" x14ac:dyDescent="0.45">
      <c r="A141" s="23" t="s">
        <v>129</v>
      </c>
      <c r="B141" s="24" t="s">
        <v>130</v>
      </c>
      <c r="C141" s="5"/>
      <c r="D141" s="26">
        <f>SUM(C142:C145)</f>
        <v>327060</v>
      </c>
      <c r="E141" s="140"/>
      <c r="F141" s="135">
        <f>SUM(E142:E145)</f>
        <v>311460</v>
      </c>
      <c r="G141" s="322">
        <f>D141-F141</f>
        <v>15600</v>
      </c>
      <c r="H141" s="8"/>
      <c r="I141" s="8"/>
      <c r="J141" s="23" t="s">
        <v>129</v>
      </c>
      <c r="K141" s="228"/>
      <c r="L141" s="218">
        <f>SUM(K142:K145)</f>
        <v>321132</v>
      </c>
      <c r="M141" s="2">
        <f>F141-L141</f>
        <v>-9672</v>
      </c>
      <c r="N141" s="288"/>
      <c r="O141" s="285">
        <f>SUM(N142:N145)</f>
        <v>340476</v>
      </c>
      <c r="P141" s="2">
        <f>L141-O141</f>
        <v>-19344</v>
      </c>
    </row>
    <row r="142" spans="1:36" x14ac:dyDescent="0.45">
      <c r="A142" s="112" t="s">
        <v>131</v>
      </c>
      <c r="B142" s="95" t="s">
        <v>249</v>
      </c>
      <c r="C142" s="62">
        <f>C10</f>
        <v>225000</v>
      </c>
      <c r="D142" s="6"/>
      <c r="E142" s="141">
        <f>E10</f>
        <v>225000</v>
      </c>
      <c r="F142" s="122"/>
      <c r="G142" s="250">
        <f>C142-E142</f>
        <v>0</v>
      </c>
      <c r="H142" s="8"/>
      <c r="I142" s="8"/>
      <c r="J142" s="112" t="s">
        <v>131</v>
      </c>
      <c r="K142" s="228">
        <f>K10</f>
        <v>225000</v>
      </c>
      <c r="L142" s="218"/>
      <c r="M142" s="250">
        <f>E142-K142</f>
        <v>0</v>
      </c>
      <c r="N142" s="288">
        <f>N10</f>
        <v>225000</v>
      </c>
      <c r="O142" s="285"/>
      <c r="P142" s="250">
        <f>K142-N142</f>
        <v>0</v>
      </c>
    </row>
    <row r="143" spans="1:36" x14ac:dyDescent="0.45">
      <c r="A143" s="112" t="s">
        <v>132</v>
      </c>
      <c r="B143" s="95" t="s">
        <v>250</v>
      </c>
      <c r="C143" s="62">
        <f>C14</f>
        <v>63959.999999999993</v>
      </c>
      <c r="D143" s="6"/>
      <c r="E143" s="141">
        <f>E14</f>
        <v>48360</v>
      </c>
      <c r="F143" s="122"/>
      <c r="G143" s="321">
        <f>C143-E143</f>
        <v>15599.999999999993</v>
      </c>
      <c r="H143" s="8" t="s">
        <v>307</v>
      </c>
      <c r="I143" s="8"/>
      <c r="J143" s="112" t="s">
        <v>132</v>
      </c>
      <c r="K143" s="228">
        <f>K14</f>
        <v>58031.999999999993</v>
      </c>
      <c r="L143" s="218"/>
      <c r="M143" s="250">
        <f>E143-K143</f>
        <v>-9671.9999999999927</v>
      </c>
      <c r="N143" s="288">
        <f>N14</f>
        <v>77376</v>
      </c>
      <c r="O143" s="285"/>
      <c r="P143" s="250">
        <f>K143-N143</f>
        <v>-19344.000000000007</v>
      </c>
      <c r="Q143" s="326" t="s">
        <v>316</v>
      </c>
    </row>
    <row r="144" spans="1:36" x14ac:dyDescent="0.45">
      <c r="A144" s="112" t="s">
        <v>133</v>
      </c>
      <c r="B144" s="28" t="s">
        <v>134</v>
      </c>
      <c r="C144" s="62">
        <v>36000</v>
      </c>
      <c r="D144" s="6"/>
      <c r="E144" s="141">
        <v>36000</v>
      </c>
      <c r="F144" s="122"/>
      <c r="G144" s="250">
        <f>C144-E144</f>
        <v>0</v>
      </c>
      <c r="H144" s="8"/>
      <c r="I144" s="8"/>
      <c r="J144" s="112" t="s">
        <v>133</v>
      </c>
      <c r="K144" s="228">
        <v>36000</v>
      </c>
      <c r="L144" s="218"/>
      <c r="M144" s="250">
        <f>E144-K144</f>
        <v>0</v>
      </c>
      <c r="N144" s="288">
        <v>36000</v>
      </c>
      <c r="O144" s="285"/>
      <c r="P144" s="250">
        <f>N144-K144</f>
        <v>0</v>
      </c>
    </row>
    <row r="145" spans="1:17" x14ac:dyDescent="0.45">
      <c r="A145" s="112" t="s">
        <v>254</v>
      </c>
      <c r="B145" s="28" t="s">
        <v>255</v>
      </c>
      <c r="C145" s="62">
        <v>2100</v>
      </c>
      <c r="D145" s="6"/>
      <c r="E145" s="141">
        <v>2100</v>
      </c>
      <c r="F145" s="122"/>
      <c r="G145" s="250">
        <f>C145-E145</f>
        <v>0</v>
      </c>
      <c r="H145" s="8"/>
      <c r="I145" s="8"/>
      <c r="J145" s="112" t="s">
        <v>254</v>
      </c>
      <c r="K145" s="228">
        <v>2100</v>
      </c>
      <c r="L145" s="218"/>
      <c r="M145" s="250">
        <f>E145-K145</f>
        <v>0</v>
      </c>
      <c r="N145" s="288">
        <v>2100</v>
      </c>
      <c r="O145" s="285"/>
      <c r="P145" s="250">
        <f>N145-K145</f>
        <v>0</v>
      </c>
    </row>
    <row r="146" spans="1:17" x14ac:dyDescent="0.45">
      <c r="A146" s="33"/>
      <c r="C146" s="62"/>
      <c r="D146" s="6"/>
      <c r="E146" s="141"/>
      <c r="F146" s="122"/>
      <c r="G146" s="2" t="str">
        <f>IF(AND(A146="",B146=""),"",IF(A146="",SUM(A146:B146)-SUM(#REF!),TEXT(SUM(A146:B146)-SUM(#REF!),"#.###,00 €* ; -#.###,00 €* ; 0,00 €* ;* @")))</f>
        <v/>
      </c>
      <c r="H146" s="8"/>
      <c r="I146" s="8"/>
      <c r="J146" s="33"/>
      <c r="K146" s="228"/>
      <c r="L146" s="218"/>
      <c r="M146" s="2" t="str">
        <f>IF(AND(E146="",F146=""),"",IF(E146="",SUM(E146:F146)-SUM(C146:D146),TEXT(SUM(E146:F146)-SUM(C146:D146),"#.###,00 €* ; -#.###,00 €* ; 0,00 €* ;* @")))</f>
        <v/>
      </c>
      <c r="N146" s="288"/>
      <c r="O146" s="285"/>
    </row>
    <row r="147" spans="1:17" x14ac:dyDescent="0.45">
      <c r="A147" s="23" t="s">
        <v>135</v>
      </c>
      <c r="B147" s="254" t="s">
        <v>292</v>
      </c>
      <c r="C147" s="62"/>
      <c r="D147" s="161">
        <f>SUM(C148:C151)</f>
        <v>115000</v>
      </c>
      <c r="E147" s="141"/>
      <c r="F147" s="135">
        <f>SUM(E148:E151)</f>
        <v>92500</v>
      </c>
      <c r="G147" s="322">
        <f>D147-F147</f>
        <v>22500</v>
      </c>
      <c r="H147" s="253"/>
      <c r="I147" s="253"/>
      <c r="J147" s="23" t="s">
        <v>135</v>
      </c>
      <c r="K147" s="228"/>
      <c r="L147" s="218">
        <f>SUM(K148:K151)</f>
        <v>102500</v>
      </c>
      <c r="M147" s="2">
        <f>F147-L147</f>
        <v>-10000</v>
      </c>
      <c r="N147" s="288"/>
      <c r="O147" s="285">
        <f>SUM(N148:N151)</f>
        <v>107500</v>
      </c>
      <c r="P147" s="2">
        <f>L147-O147</f>
        <v>-5000</v>
      </c>
      <c r="Q147" s="166"/>
    </row>
    <row r="148" spans="1:17" x14ac:dyDescent="0.45">
      <c r="A148" s="109" t="s">
        <v>136</v>
      </c>
      <c r="B148" s="95" t="s">
        <v>293</v>
      </c>
      <c r="C148" s="62">
        <v>70000</v>
      </c>
      <c r="D148" s="6"/>
      <c r="E148" s="163">
        <v>50000</v>
      </c>
      <c r="F148" s="122"/>
      <c r="G148" s="321">
        <f>C148-E148</f>
        <v>20000</v>
      </c>
      <c r="H148" s="8" t="s">
        <v>309</v>
      </c>
      <c r="I148" s="8"/>
      <c r="J148" s="109" t="s">
        <v>136</v>
      </c>
      <c r="K148" s="228">
        <v>60000</v>
      </c>
      <c r="L148" s="218"/>
      <c r="M148" s="250">
        <f>E148-K148</f>
        <v>-10000</v>
      </c>
      <c r="N148" s="288">
        <v>60000</v>
      </c>
      <c r="O148" s="285"/>
      <c r="P148" s="250">
        <f>K148-N148</f>
        <v>0</v>
      </c>
      <c r="Q148" s="326" t="s">
        <v>318</v>
      </c>
    </row>
    <row r="149" spans="1:17" x14ac:dyDescent="0.45">
      <c r="A149" s="109" t="s">
        <v>137</v>
      </c>
      <c r="B149" s="162" t="s">
        <v>294</v>
      </c>
      <c r="C149" s="62">
        <v>5000</v>
      </c>
      <c r="D149" s="119"/>
      <c r="E149" s="141">
        <v>2500</v>
      </c>
      <c r="F149" s="142"/>
      <c r="G149" s="321">
        <f>C149-E149</f>
        <v>2500</v>
      </c>
      <c r="H149" s="8" t="s">
        <v>308</v>
      </c>
      <c r="I149" s="8"/>
      <c r="J149" s="109" t="s">
        <v>137</v>
      </c>
      <c r="K149" s="228">
        <v>2500</v>
      </c>
      <c r="L149" s="231"/>
      <c r="M149" s="250">
        <f>E149-K149</f>
        <v>0</v>
      </c>
      <c r="N149" s="288">
        <v>2500</v>
      </c>
      <c r="O149" s="296"/>
      <c r="P149" s="250">
        <f>K149-N149</f>
        <v>0</v>
      </c>
      <c r="Q149" s="326"/>
    </row>
    <row r="150" spans="1:17" x14ac:dyDescent="0.45">
      <c r="A150" s="109" t="s">
        <v>138</v>
      </c>
      <c r="B150" s="162" t="s">
        <v>295</v>
      </c>
      <c r="C150" s="62">
        <v>35000</v>
      </c>
      <c r="D150" s="119"/>
      <c r="E150" s="141">
        <v>35000</v>
      </c>
      <c r="F150" s="142"/>
      <c r="G150" s="250">
        <f>C150-E150</f>
        <v>0</v>
      </c>
      <c r="H150" s="8"/>
      <c r="I150" s="8"/>
      <c r="J150" s="109" t="s">
        <v>138</v>
      </c>
      <c r="K150" s="228">
        <v>35000</v>
      </c>
      <c r="L150" s="231"/>
      <c r="M150" s="250">
        <f>E150-K150</f>
        <v>0</v>
      </c>
      <c r="N150" s="288">
        <v>40000</v>
      </c>
      <c r="O150" s="296"/>
      <c r="P150" s="250">
        <f>K150-N150</f>
        <v>-5000</v>
      </c>
      <c r="Q150" s="326"/>
    </row>
    <row r="151" spans="1:17" x14ac:dyDescent="0.45">
      <c r="A151" s="109" t="s">
        <v>139</v>
      </c>
      <c r="B151" s="95" t="s">
        <v>296</v>
      </c>
      <c r="C151" s="62">
        <v>5000</v>
      </c>
      <c r="D151" s="119"/>
      <c r="E151" s="141">
        <v>5000</v>
      </c>
      <c r="F151" s="142"/>
      <c r="G151" s="250">
        <f>C151-E151</f>
        <v>0</v>
      </c>
      <c r="H151" s="8"/>
      <c r="I151" s="8"/>
      <c r="J151" s="109" t="s">
        <v>139</v>
      </c>
      <c r="K151" s="228">
        <v>5000</v>
      </c>
      <c r="L151" s="231"/>
      <c r="M151" s="250">
        <f>E151-K151</f>
        <v>0</v>
      </c>
      <c r="N151" s="288">
        <v>5000</v>
      </c>
      <c r="O151" s="296"/>
      <c r="P151" s="250">
        <f>K151-N151</f>
        <v>0</v>
      </c>
    </row>
    <row r="152" spans="1:17" x14ac:dyDescent="0.45">
      <c r="A152" s="33"/>
      <c r="B152" s="164"/>
      <c r="C152" s="62"/>
      <c r="D152" s="119"/>
      <c r="E152" s="141"/>
      <c r="F152" s="142"/>
      <c r="G152" s="2"/>
      <c r="H152" s="8"/>
      <c r="I152" s="8"/>
      <c r="J152" s="33"/>
      <c r="K152" s="228"/>
      <c r="L152" s="231"/>
      <c r="N152" s="288"/>
      <c r="O152" s="296"/>
    </row>
    <row r="153" spans="1:17" x14ac:dyDescent="0.45">
      <c r="A153" s="255" t="s">
        <v>140</v>
      </c>
      <c r="B153" s="24" t="s">
        <v>141</v>
      </c>
      <c r="C153" s="62"/>
      <c r="D153" s="26">
        <f>SUM(C154:C157)</f>
        <v>63300</v>
      </c>
      <c r="E153" s="141"/>
      <c r="F153" s="135">
        <f>SUM(E154:E157)</f>
        <v>63300</v>
      </c>
      <c r="G153" s="2">
        <f>D153-F153</f>
        <v>0</v>
      </c>
      <c r="H153" s="8"/>
      <c r="I153" s="8"/>
      <c r="J153" s="255" t="s">
        <v>140</v>
      </c>
      <c r="K153" s="228"/>
      <c r="L153" s="218">
        <f>SUM(K154:K157)</f>
        <v>63300</v>
      </c>
      <c r="M153" s="2">
        <f>F153-L153</f>
        <v>0</v>
      </c>
      <c r="N153" s="288"/>
      <c r="O153" s="285">
        <f>SUM(N154:N157)</f>
        <v>63300</v>
      </c>
      <c r="P153" s="2">
        <f>L153-O153</f>
        <v>0</v>
      </c>
    </row>
    <row r="154" spans="1:17" x14ac:dyDescent="0.45">
      <c r="A154" s="109" t="s">
        <v>142</v>
      </c>
      <c r="B154" s="95" t="s">
        <v>256</v>
      </c>
      <c r="C154" s="62">
        <v>37000</v>
      </c>
      <c r="D154" s="6"/>
      <c r="E154" s="141">
        <v>37000</v>
      </c>
      <c r="F154" s="122"/>
      <c r="G154" s="250">
        <f>C154-E154</f>
        <v>0</v>
      </c>
      <c r="H154" s="8"/>
      <c r="I154" s="8"/>
      <c r="J154" s="109" t="s">
        <v>142</v>
      </c>
      <c r="K154" s="228">
        <v>37000</v>
      </c>
      <c r="L154" s="218"/>
      <c r="M154" s="250">
        <f>E154-K154</f>
        <v>0</v>
      </c>
      <c r="N154" s="288">
        <v>37000</v>
      </c>
      <c r="O154" s="285"/>
      <c r="P154" s="250">
        <f>K154-N154</f>
        <v>0</v>
      </c>
    </row>
    <row r="155" spans="1:17" x14ac:dyDescent="0.45">
      <c r="A155" s="109" t="s">
        <v>143</v>
      </c>
      <c r="B155" s="28" t="s">
        <v>144</v>
      </c>
      <c r="C155" s="62">
        <v>10800</v>
      </c>
      <c r="D155" s="6"/>
      <c r="E155" s="141">
        <v>10800</v>
      </c>
      <c r="F155" s="122"/>
      <c r="G155" s="250">
        <f>C155-E155</f>
        <v>0</v>
      </c>
      <c r="H155" s="8"/>
      <c r="I155" s="8"/>
      <c r="J155" s="109" t="s">
        <v>143</v>
      </c>
      <c r="K155" s="228">
        <v>10800</v>
      </c>
      <c r="L155" s="218"/>
      <c r="M155" s="250">
        <f>E155-K155</f>
        <v>0</v>
      </c>
      <c r="N155" s="288">
        <v>10800</v>
      </c>
      <c r="O155" s="285"/>
      <c r="P155" s="250">
        <f>K155-N155</f>
        <v>0</v>
      </c>
    </row>
    <row r="156" spans="1:17" x14ac:dyDescent="0.45">
      <c r="A156" s="109" t="s">
        <v>297</v>
      </c>
      <c r="B156" s="28" t="s">
        <v>145</v>
      </c>
      <c r="C156" s="62">
        <v>10000</v>
      </c>
      <c r="D156" s="6"/>
      <c r="E156" s="141">
        <v>10000</v>
      </c>
      <c r="F156" s="122"/>
      <c r="G156" s="250">
        <f>C156-E156</f>
        <v>0</v>
      </c>
      <c r="H156" s="8"/>
      <c r="I156" s="8"/>
      <c r="J156" s="109" t="s">
        <v>297</v>
      </c>
      <c r="K156" s="228">
        <v>10000</v>
      </c>
      <c r="L156" s="218"/>
      <c r="M156" s="250">
        <f>E156-K156</f>
        <v>0</v>
      </c>
      <c r="N156" s="288">
        <v>10000</v>
      </c>
      <c r="O156" s="285"/>
      <c r="P156" s="250">
        <f>K156-N156</f>
        <v>0</v>
      </c>
    </row>
    <row r="157" spans="1:17" x14ac:dyDescent="0.45">
      <c r="A157" s="109" t="s">
        <v>146</v>
      </c>
      <c r="B157" s="28" t="s">
        <v>147</v>
      </c>
      <c r="C157" s="62">
        <v>5500</v>
      </c>
      <c r="D157" s="6"/>
      <c r="E157" s="141">
        <v>5500</v>
      </c>
      <c r="F157" s="122"/>
      <c r="G157" s="250">
        <f>C157-E157</f>
        <v>0</v>
      </c>
      <c r="H157" s="8"/>
      <c r="I157" s="8"/>
      <c r="J157" s="109" t="s">
        <v>146</v>
      </c>
      <c r="K157" s="228">
        <v>5500</v>
      </c>
      <c r="L157" s="218"/>
      <c r="M157" s="250">
        <f>E157-K157</f>
        <v>0</v>
      </c>
      <c r="N157" s="288">
        <v>5500</v>
      </c>
      <c r="O157" s="285"/>
      <c r="P157" s="250">
        <f>K157-N157</f>
        <v>0</v>
      </c>
    </row>
    <row r="158" spans="1:17" x14ac:dyDescent="0.45">
      <c r="A158" s="33"/>
      <c r="B158" s="160"/>
      <c r="C158" s="62"/>
      <c r="D158" s="119"/>
      <c r="E158" s="141"/>
      <c r="F158" s="142"/>
      <c r="G158" s="2"/>
      <c r="H158" s="8"/>
      <c r="I158" s="8"/>
      <c r="J158" s="33"/>
      <c r="K158" s="228"/>
      <c r="L158" s="231"/>
      <c r="N158" s="288"/>
      <c r="O158" s="296"/>
    </row>
    <row r="159" spans="1:17" x14ac:dyDescent="0.45">
      <c r="A159" s="255" t="s">
        <v>264</v>
      </c>
      <c r="B159" s="24" t="s">
        <v>259</v>
      </c>
      <c r="C159" s="62"/>
      <c r="D159" s="26">
        <v>26000</v>
      </c>
      <c r="E159" s="141"/>
      <c r="F159" s="135">
        <v>2000</v>
      </c>
      <c r="G159" s="322">
        <f>D159-F159</f>
        <v>24000</v>
      </c>
      <c r="H159" s="253" t="s">
        <v>291</v>
      </c>
      <c r="I159" s="253"/>
      <c r="J159" s="255" t="s">
        <v>264</v>
      </c>
      <c r="K159" s="228"/>
      <c r="L159" s="218">
        <v>2000</v>
      </c>
      <c r="M159" s="2">
        <f>F159-L159</f>
        <v>0</v>
      </c>
      <c r="N159" s="288"/>
      <c r="O159" s="285">
        <v>2000</v>
      </c>
      <c r="P159" s="2">
        <f>L159-O159</f>
        <v>0</v>
      </c>
    </row>
    <row r="160" spans="1:17" x14ac:dyDescent="0.45">
      <c r="A160" s="33"/>
      <c r="C160" s="62"/>
      <c r="D160" s="6"/>
      <c r="E160" s="141"/>
      <c r="F160" s="122"/>
      <c r="G160" s="2"/>
      <c r="H160" s="8"/>
      <c r="I160" s="8"/>
      <c r="J160" s="33"/>
      <c r="K160" s="228"/>
      <c r="L160" s="218"/>
      <c r="M160" s="2" t="str">
        <f>IF(AND(E161="",F160=""),"",IF(E161="",SUM(E160:F160)-SUM(C160:D160),TEXT(SUM(E160:F160)-SUM(C160:D160),"#.###,00 €* ; -#.###,00 €* ; 0,00 €* ;* @")))</f>
        <v/>
      </c>
      <c r="N160" s="288"/>
      <c r="O160" s="285"/>
      <c r="P160" s="2" t="str">
        <f>IF(AND(H161="",K160=""),"",IF(H161="",SUM(H160:K160)-SUM(F160:G160),TEXT(SUM(H160:K160)-SUM(F160:G160),"#.###,00 €* ; -#.###,00 €* ; 0,00 €* ;* @")))</f>
        <v/>
      </c>
    </row>
    <row r="161" spans="1:38" x14ac:dyDescent="0.45">
      <c r="A161" s="255" t="s">
        <v>265</v>
      </c>
      <c r="B161" s="24" t="s">
        <v>148</v>
      </c>
      <c r="C161" s="62"/>
      <c r="D161" s="26">
        <f>SUM(C162:C163)</f>
        <v>25000</v>
      </c>
      <c r="E161" s="141"/>
      <c r="F161" s="135">
        <f>SUM(E162:E163)</f>
        <v>25000</v>
      </c>
      <c r="G161" s="2">
        <f>D161-F161</f>
        <v>0</v>
      </c>
      <c r="H161" s="8"/>
      <c r="I161" s="8"/>
      <c r="J161" s="255" t="s">
        <v>265</v>
      </c>
      <c r="K161" s="228"/>
      <c r="L161" s="218">
        <f>SUM(K162:K163)</f>
        <v>25000</v>
      </c>
      <c r="M161" s="2">
        <f>F161-L161</f>
        <v>0</v>
      </c>
      <c r="N161" s="288"/>
      <c r="O161" s="285">
        <f>SUM(N162:N163)</f>
        <v>25000</v>
      </c>
      <c r="P161" s="2">
        <f>L161-O161</f>
        <v>0</v>
      </c>
    </row>
    <row r="162" spans="1:38" x14ac:dyDescent="0.45">
      <c r="A162" s="109" t="s">
        <v>266</v>
      </c>
      <c r="B162" s="28" t="s">
        <v>149</v>
      </c>
      <c r="C162" s="62">
        <v>25000</v>
      </c>
      <c r="D162" s="6"/>
      <c r="E162" s="141">
        <v>25000</v>
      </c>
      <c r="F162" s="122"/>
      <c r="G162" s="250">
        <f>C162-E162</f>
        <v>0</v>
      </c>
      <c r="H162" s="245" t="s">
        <v>223</v>
      </c>
      <c r="I162" s="245"/>
      <c r="J162" s="109" t="s">
        <v>266</v>
      </c>
      <c r="K162" s="228">
        <v>25000</v>
      </c>
      <c r="L162" s="218"/>
      <c r="M162" s="250">
        <f>E162-K162</f>
        <v>0</v>
      </c>
      <c r="N162" s="288">
        <v>25000</v>
      </c>
      <c r="O162" s="285"/>
      <c r="P162" s="250">
        <f>K162-N162</f>
        <v>0</v>
      </c>
      <c r="Q162" s="96" t="s">
        <v>223</v>
      </c>
    </row>
    <row r="163" spans="1:38" s="12" customFormat="1" x14ac:dyDescent="0.45">
      <c r="A163" s="109" t="s">
        <v>267</v>
      </c>
      <c r="B163" s="28" t="s">
        <v>150</v>
      </c>
      <c r="C163" s="62">
        <v>0</v>
      </c>
      <c r="D163" s="6"/>
      <c r="E163" s="141">
        <v>0</v>
      </c>
      <c r="F163" s="122"/>
      <c r="G163" s="250">
        <f>C163-E163</f>
        <v>0</v>
      </c>
      <c r="H163" s="8"/>
      <c r="I163" s="8"/>
      <c r="J163" s="109" t="s">
        <v>267</v>
      </c>
      <c r="K163" s="228">
        <v>0</v>
      </c>
      <c r="L163" s="218"/>
      <c r="M163" s="250">
        <f>E163-K163</f>
        <v>0</v>
      </c>
      <c r="N163" s="288">
        <v>0</v>
      </c>
      <c r="O163" s="285"/>
      <c r="P163" s="250">
        <f>K163-N163</f>
        <v>0</v>
      </c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x14ac:dyDescent="0.45">
      <c r="A164" s="33"/>
      <c r="C164" s="5"/>
      <c r="D164" s="6"/>
      <c r="E164" s="140"/>
      <c r="F164" s="122"/>
      <c r="G164" s="2"/>
      <c r="H164" s="8"/>
      <c r="I164" s="8"/>
      <c r="J164" s="33"/>
      <c r="K164" s="228"/>
      <c r="L164" s="218"/>
      <c r="M164" s="2" t="str">
        <f>IF(AND(E165="",F164=""),"",IF(E165="",SUM(E164:F164)-SUM(C164:D164),TEXT(SUM(E164:F164)-SUM(C164:D164),"#.###,00 €* ; -#.###,00 €* ; 0,00 €* ;* @")))</f>
        <v/>
      </c>
      <c r="N164" s="288"/>
      <c r="O164" s="285"/>
      <c r="P164" s="2" t="str">
        <f>IF(AND(H165="",K164=""),"",IF(H165="",SUM(H164:K164)-SUM(F164:G164),TEXT(SUM(H164:K164)-SUM(F164:G164),"#.###,00 €* ; -#.###,00 €* ; 0,00 €* ;* @")))</f>
        <v/>
      </c>
    </row>
    <row r="165" spans="1:38" ht="14.65" thickBot="1" x14ac:dyDescent="0.5">
      <c r="A165" s="35" t="s">
        <v>151</v>
      </c>
      <c r="B165" s="10" t="s">
        <v>128</v>
      </c>
      <c r="C165" s="36"/>
      <c r="D165" s="59">
        <f>SUM(D141:D164)</f>
        <v>556360</v>
      </c>
      <c r="E165" s="36"/>
      <c r="F165" s="59">
        <f>SUM(F141:F164)</f>
        <v>494260</v>
      </c>
      <c r="G165" s="322">
        <f>D165-F165</f>
        <v>62100</v>
      </c>
      <c r="H165" s="8"/>
      <c r="I165" s="8"/>
      <c r="J165" s="35" t="s">
        <v>151</v>
      </c>
      <c r="K165" s="240"/>
      <c r="L165" s="59">
        <f>SUM(L141:L164)</f>
        <v>513932</v>
      </c>
      <c r="M165" s="2">
        <f>F165-L165</f>
        <v>-19672</v>
      </c>
      <c r="N165" s="240"/>
      <c r="O165" s="59">
        <f>SUM(O141:O164)</f>
        <v>538276</v>
      </c>
      <c r="P165" s="2">
        <f>L165-O165</f>
        <v>-24344</v>
      </c>
    </row>
    <row r="166" spans="1:38" ht="14.65" thickBot="1" x14ac:dyDescent="0.5">
      <c r="A166" s="39"/>
      <c r="B166" s="12"/>
      <c r="C166" s="17"/>
      <c r="D166" s="18"/>
      <c r="E166" s="17"/>
      <c r="F166" s="18"/>
      <c r="G166" s="2"/>
      <c r="H166" s="8"/>
      <c r="I166" s="8"/>
      <c r="J166" s="39"/>
      <c r="K166" s="236"/>
      <c r="L166" s="1"/>
      <c r="M166" s="2" t="str">
        <f>IF(AND(E167="",F166=""),"",IF(E167="",SUM(E166:F166)-SUM(C166:D166),TEXT(SUM(E166:F166)-SUM(C166:D166),"#.###,00 €* ; -#.###,00 €* ; 0,00 €* ;* @")))</f>
        <v/>
      </c>
      <c r="N166" s="236"/>
      <c r="O166" s="1"/>
      <c r="P166" s="2" t="str">
        <f>IF(AND(H167="",K166=""),"",IF(H167="",SUM(H166:K166)-SUM(F166:G166),TEXT(SUM(H166:K166)-SUM(F166:G166),"#.###,00 €* ; -#.###,00 €* ; 0,00 €* ;* @")))</f>
        <v/>
      </c>
    </row>
    <row r="167" spans="1:38" x14ac:dyDescent="0.45">
      <c r="A167" s="19" t="s">
        <v>152</v>
      </c>
      <c r="B167" s="20" t="s">
        <v>153</v>
      </c>
      <c r="C167" s="21"/>
      <c r="D167" s="22"/>
      <c r="E167" s="133"/>
      <c r="F167" s="134"/>
      <c r="G167" s="2">
        <f>F167-D167</f>
        <v>0</v>
      </c>
      <c r="H167" s="8"/>
      <c r="I167" s="8"/>
      <c r="J167" s="19" t="s">
        <v>152</v>
      </c>
      <c r="K167" s="234"/>
      <c r="L167" s="223"/>
      <c r="M167" s="2" t="str">
        <f>IF(AND(E168="",F167=""),"",IF(E168="",SUM(E167:F167)-SUM(C167:D167),TEXT(SUM(E167:F167)-SUM(C167:D167),"#.###,00 €* ; -#.###,00 €* ; 0,00 €* ;* @")))</f>
        <v/>
      </c>
      <c r="N167" s="286"/>
      <c r="O167" s="287"/>
      <c r="P167" s="2" t="str">
        <f>IF(AND(H168="",K167=""),"",IF(H168="",SUM(H167:K167)-SUM(F167:G167),TEXT(SUM(H167:K167)-SUM(F167:G167),"#.###,00 €* ; -#.###,00 €* ; 0,00 €* ;* @")))</f>
        <v/>
      </c>
    </row>
    <row r="168" spans="1:38" x14ac:dyDescent="0.45">
      <c r="A168" s="23" t="s">
        <v>154</v>
      </c>
      <c r="B168" s="24" t="s">
        <v>155</v>
      </c>
      <c r="C168" s="25"/>
      <c r="D168" s="26">
        <v>5000</v>
      </c>
      <c r="E168" s="121"/>
      <c r="F168" s="135">
        <v>5000</v>
      </c>
      <c r="G168" s="2">
        <f>F168-D168</f>
        <v>0</v>
      </c>
      <c r="H168" s="245"/>
      <c r="I168" s="245"/>
      <c r="J168" s="23" t="s">
        <v>154</v>
      </c>
      <c r="K168" s="228"/>
      <c r="L168" s="218">
        <v>5000</v>
      </c>
      <c r="M168" s="2">
        <f t="shared" ref="M168:M175" si="3">F168-L168</f>
        <v>0</v>
      </c>
      <c r="N168" s="288"/>
      <c r="O168" s="285">
        <v>5000</v>
      </c>
      <c r="P168" s="2">
        <f t="shared" ref="P168:P175" si="4">L168-O168</f>
        <v>0</v>
      </c>
      <c r="Q168" s="96"/>
    </row>
    <row r="169" spans="1:38" x14ac:dyDescent="0.45">
      <c r="A169" s="23" t="s">
        <v>156</v>
      </c>
      <c r="B169" s="24" t="s">
        <v>24</v>
      </c>
      <c r="C169" s="25"/>
      <c r="D169" s="26">
        <v>1000</v>
      </c>
      <c r="E169" s="121"/>
      <c r="F169" s="135">
        <v>1000</v>
      </c>
      <c r="G169" s="2">
        <f>F169-D169</f>
        <v>0</v>
      </c>
      <c r="H169" s="245"/>
      <c r="I169" s="245"/>
      <c r="J169" s="23" t="s">
        <v>156</v>
      </c>
      <c r="K169" s="228"/>
      <c r="L169" s="218">
        <v>1000</v>
      </c>
      <c r="M169" s="2">
        <f t="shared" si="3"/>
        <v>0</v>
      </c>
      <c r="N169" s="288"/>
      <c r="O169" s="285">
        <v>1000</v>
      </c>
      <c r="P169" s="2">
        <f t="shared" si="4"/>
        <v>0</v>
      </c>
      <c r="Q169" s="96"/>
    </row>
    <row r="170" spans="1:38" x14ac:dyDescent="0.45">
      <c r="A170" s="23" t="s">
        <v>157</v>
      </c>
      <c r="B170" s="24" t="s">
        <v>158</v>
      </c>
      <c r="C170" s="25"/>
      <c r="D170" s="26">
        <v>1000</v>
      </c>
      <c r="E170" s="121"/>
      <c r="F170" s="135">
        <v>1000</v>
      </c>
      <c r="G170" s="2">
        <f>F170-D170</f>
        <v>0</v>
      </c>
      <c r="H170" s="245"/>
      <c r="I170" s="245"/>
      <c r="J170" s="23" t="s">
        <v>157</v>
      </c>
      <c r="K170" s="228"/>
      <c r="L170" s="218">
        <v>1000</v>
      </c>
      <c r="M170" s="2">
        <f t="shared" si="3"/>
        <v>0</v>
      </c>
      <c r="N170" s="288"/>
      <c r="O170" s="285">
        <v>1000</v>
      </c>
      <c r="P170" s="2">
        <f t="shared" si="4"/>
        <v>0</v>
      </c>
      <c r="Q170" s="96"/>
    </row>
    <row r="171" spans="1:38" x14ac:dyDescent="0.45">
      <c r="A171" s="23" t="s">
        <v>159</v>
      </c>
      <c r="B171" s="24" t="s">
        <v>160</v>
      </c>
      <c r="C171" s="25"/>
      <c r="D171" s="26">
        <v>0</v>
      </c>
      <c r="E171" s="121"/>
      <c r="F171" s="135">
        <v>0</v>
      </c>
      <c r="G171" s="2">
        <f>F171-D171</f>
        <v>0</v>
      </c>
      <c r="H171" s="8"/>
      <c r="I171" s="8"/>
      <c r="J171" s="23" t="s">
        <v>159</v>
      </c>
      <c r="K171" s="228"/>
      <c r="L171" s="218">
        <v>0</v>
      </c>
      <c r="M171" s="2">
        <f t="shared" si="3"/>
        <v>0</v>
      </c>
      <c r="N171" s="288"/>
      <c r="O171" s="285">
        <v>0</v>
      </c>
      <c r="P171" s="2">
        <f t="shared" si="4"/>
        <v>0</v>
      </c>
    </row>
    <row r="172" spans="1:38" x14ac:dyDescent="0.45">
      <c r="A172" s="23" t="s">
        <v>161</v>
      </c>
      <c r="B172" s="24" t="s">
        <v>162</v>
      </c>
      <c r="C172" s="25"/>
      <c r="D172" s="26">
        <v>12500</v>
      </c>
      <c r="E172" s="121"/>
      <c r="F172" s="135">
        <v>5000</v>
      </c>
      <c r="G172" s="322">
        <f>D172-F172</f>
        <v>7500</v>
      </c>
      <c r="H172" s="8" t="s">
        <v>309</v>
      </c>
      <c r="I172" s="253"/>
      <c r="J172" s="23" t="s">
        <v>161</v>
      </c>
      <c r="K172" s="228"/>
      <c r="L172" s="218">
        <v>10000</v>
      </c>
      <c r="M172" s="2">
        <f t="shared" si="3"/>
        <v>-5000</v>
      </c>
      <c r="N172" s="288"/>
      <c r="O172" s="285">
        <v>10000</v>
      </c>
      <c r="P172" s="2">
        <f t="shared" si="4"/>
        <v>0</v>
      </c>
      <c r="Q172" s="326" t="s">
        <v>318</v>
      </c>
    </row>
    <row r="173" spans="1:38" x14ac:dyDescent="0.45">
      <c r="A173" s="23" t="s">
        <v>163</v>
      </c>
      <c r="B173" s="24" t="s">
        <v>164</v>
      </c>
      <c r="C173" s="25"/>
      <c r="D173" s="26">
        <v>9000</v>
      </c>
      <c r="E173" s="121"/>
      <c r="F173" s="135">
        <v>5000</v>
      </c>
      <c r="G173" s="322">
        <f>D173-F173</f>
        <v>4000</v>
      </c>
      <c r="H173" s="8" t="s">
        <v>309</v>
      </c>
      <c r="I173" s="8"/>
      <c r="J173" s="23" t="s">
        <v>163</v>
      </c>
      <c r="K173" s="228"/>
      <c r="L173" s="218">
        <v>7500</v>
      </c>
      <c r="M173" s="2">
        <f t="shared" si="3"/>
        <v>-2500</v>
      </c>
      <c r="N173" s="288"/>
      <c r="O173" s="285">
        <v>7500</v>
      </c>
      <c r="P173" s="2">
        <f t="shared" si="4"/>
        <v>0</v>
      </c>
      <c r="Q173" s="326" t="s">
        <v>318</v>
      </c>
    </row>
    <row r="174" spans="1:38" s="12" customFormat="1" x14ac:dyDescent="0.45">
      <c r="A174" s="113" t="s">
        <v>165</v>
      </c>
      <c r="B174" s="63" t="s">
        <v>166</v>
      </c>
      <c r="C174" s="25"/>
      <c r="D174" s="26">
        <v>4000</v>
      </c>
      <c r="E174" s="121"/>
      <c r="F174" s="135">
        <v>4000</v>
      </c>
      <c r="G174" s="2">
        <f>F174-D174</f>
        <v>0</v>
      </c>
      <c r="H174" s="8"/>
      <c r="I174" s="8"/>
      <c r="J174" s="113" t="s">
        <v>165</v>
      </c>
      <c r="K174" s="228"/>
      <c r="L174" s="218">
        <v>4000</v>
      </c>
      <c r="M174" s="2">
        <f t="shared" si="3"/>
        <v>0</v>
      </c>
      <c r="N174" s="288"/>
      <c r="O174" s="285">
        <v>4000</v>
      </c>
      <c r="P174" s="2">
        <f t="shared" si="4"/>
        <v>0</v>
      </c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x14ac:dyDescent="0.45">
      <c r="A175" s="23" t="s">
        <v>167</v>
      </c>
      <c r="B175" s="118" t="s">
        <v>258</v>
      </c>
      <c r="C175" s="25"/>
      <c r="D175" s="26">
        <v>0</v>
      </c>
      <c r="E175" s="121"/>
      <c r="F175" s="135">
        <v>0</v>
      </c>
      <c r="G175" s="2">
        <f>F175-D175</f>
        <v>0</v>
      </c>
      <c r="H175" s="8"/>
      <c r="I175" s="8"/>
      <c r="J175" s="23" t="s">
        <v>167</v>
      </c>
      <c r="K175" s="228"/>
      <c r="L175" s="218">
        <v>0</v>
      </c>
      <c r="M175" s="2">
        <f t="shared" si="3"/>
        <v>0</v>
      </c>
      <c r="N175" s="288"/>
      <c r="O175" s="285">
        <v>0</v>
      </c>
      <c r="P175" s="2">
        <f t="shared" si="4"/>
        <v>0</v>
      </c>
    </row>
    <row r="176" spans="1:38" x14ac:dyDescent="0.45">
      <c r="A176" s="33"/>
      <c r="C176" s="25"/>
      <c r="D176" s="26"/>
      <c r="E176" s="121"/>
      <c r="F176" s="135"/>
      <c r="G176" s="2">
        <f>F176-D176</f>
        <v>0</v>
      </c>
      <c r="H176" s="8"/>
      <c r="I176" s="8"/>
      <c r="J176" s="33"/>
      <c r="K176" s="228"/>
      <c r="L176" s="218"/>
      <c r="M176" s="2" t="str">
        <f>IF(AND(E177="",F176=""),"",IF(E177="",SUM(E176:F176)-SUM(C176:D176),TEXT(SUM(E176:F176)-SUM(C176:D176),"#.###,00 €* ; -#.###,00 €* ; 0,00 €* ;* @")))</f>
        <v/>
      </c>
      <c r="N176" s="288"/>
      <c r="O176" s="285"/>
      <c r="P176" s="2" t="str">
        <f>IF(AND(H177="",K176=""),"",IF(H177="",SUM(H176:K176)-SUM(F176:G176),TEXT(SUM(H176:K176)-SUM(F176:G176),"#.###,00 €* ; -#.###,00 €* ; 0,00 €* ;* @")))</f>
        <v/>
      </c>
    </row>
    <row r="177" spans="1:40" ht="14.65" thickBot="1" x14ac:dyDescent="0.5">
      <c r="A177" s="35" t="s">
        <v>168</v>
      </c>
      <c r="B177" s="10" t="s">
        <v>153</v>
      </c>
      <c r="C177" s="37"/>
      <c r="D177" s="38">
        <f>SUM(D168:D175)</f>
        <v>32500</v>
      </c>
      <c r="E177" s="37"/>
      <c r="F177" s="38">
        <f>SUM(F168:F175)</f>
        <v>21000</v>
      </c>
      <c r="G177" s="322">
        <f>D177-F177</f>
        <v>11500</v>
      </c>
      <c r="H177" s="8"/>
      <c r="I177" s="8"/>
      <c r="J177" s="35" t="s">
        <v>168</v>
      </c>
      <c r="K177" s="235"/>
      <c r="L177" s="38">
        <f>SUM(L168:L175)</f>
        <v>28500</v>
      </c>
      <c r="M177" s="2">
        <f>F177-L177</f>
        <v>-7500</v>
      </c>
      <c r="N177" s="235"/>
      <c r="O177" s="38">
        <f>SUM(O168:O175)</f>
        <v>28500</v>
      </c>
      <c r="P177" s="2">
        <f>L177-O177</f>
        <v>0</v>
      </c>
    </row>
    <row r="178" spans="1:40" ht="14.65" thickBot="1" x14ac:dyDescent="0.5">
      <c r="A178" s="39"/>
      <c r="B178" s="12"/>
      <c r="C178" s="17"/>
      <c r="D178" s="18"/>
      <c r="E178" s="17"/>
      <c r="F178" s="18"/>
      <c r="G178" s="2"/>
      <c r="H178" s="8"/>
      <c r="I178" s="8"/>
      <c r="J178" s="39"/>
      <c r="K178" s="236"/>
      <c r="L178" s="1"/>
      <c r="M178" s="2" t="str">
        <f>IF(AND(E179="",F178=""),"",IF(E179="",SUM(E178:F178)-SUM(C178:D178),TEXT(SUM(E178:F178)-SUM(C178:D178),"#.###,00 €* ; -#.###,00 €* ; 0,00 €* ;* @")))</f>
        <v/>
      </c>
      <c r="N178" s="236"/>
      <c r="O178" s="1"/>
      <c r="P178" s="2" t="str">
        <f>IF(AND(H179="",K178=""),"",IF(H179="",SUM(H178:K178)-SUM(F178:G178),TEXT(SUM(H178:K178)-SUM(F178:G178),"#.###,00 €* ; -#.###,00 €* ; 0,00 €* ;* @")))</f>
        <v/>
      </c>
    </row>
    <row r="179" spans="1:40" x14ac:dyDescent="0.45">
      <c r="A179" s="97" t="s">
        <v>214</v>
      </c>
      <c r="B179" s="99" t="s">
        <v>216</v>
      </c>
      <c r="C179" s="21"/>
      <c r="D179" s="22"/>
      <c r="E179" s="133"/>
      <c r="F179" s="134"/>
      <c r="G179" s="2"/>
      <c r="H179" s="8"/>
      <c r="I179" s="8"/>
      <c r="J179" s="97" t="s">
        <v>214</v>
      </c>
      <c r="K179" s="234"/>
      <c r="L179" s="223"/>
      <c r="M179" s="2" t="str">
        <f>IF(AND(E180="",F179=""),"",IF(E180="",SUM(E179:F179)-SUM(C179:D179),TEXT(SUM(E179:F179)-SUM(C179:D179),"#.###,00 €* ; -#.###,00 €* ; 0,00 €* ;* @")))</f>
        <v/>
      </c>
      <c r="N179" s="286"/>
      <c r="O179" s="287"/>
      <c r="P179" s="2" t="str">
        <f>IF(AND(H180="",K179=""),"",IF(H180="",SUM(H179:K179)-SUM(F179:G179),TEXT(SUM(H179:K179)-SUM(F179:G179),"#.###,00 €* ; -#.###,00 €* ; 0,00 €* ;* @")))</f>
        <v/>
      </c>
    </row>
    <row r="180" spans="1:40" x14ac:dyDescent="0.45">
      <c r="A180" s="106" t="s">
        <v>220</v>
      </c>
      <c r="B180" s="153" t="s">
        <v>225</v>
      </c>
      <c r="C180" s="25"/>
      <c r="D180" s="26">
        <f>SUM(C181:C182)</f>
        <v>152030</v>
      </c>
      <c r="E180" s="121"/>
      <c r="F180" s="135">
        <f>SUM(E181:E182)</f>
        <v>81930</v>
      </c>
      <c r="G180" s="319">
        <f>D180-F180</f>
        <v>70100</v>
      </c>
      <c r="H180" s="245"/>
      <c r="I180" s="245"/>
      <c r="J180" s="106" t="s">
        <v>220</v>
      </c>
      <c r="K180" s="228"/>
      <c r="L180" s="218">
        <f>SUM(K181:K182)</f>
        <v>169194</v>
      </c>
      <c r="M180" s="324">
        <f>F180-L180</f>
        <v>-87264</v>
      </c>
      <c r="N180" s="288"/>
      <c r="O180" s="285">
        <f>SUM(N181:N182)</f>
        <v>195722</v>
      </c>
      <c r="P180" s="2">
        <f>L180-O180</f>
        <v>-26528</v>
      </c>
      <c r="Q180" s="96"/>
    </row>
    <row r="181" spans="1:40" x14ac:dyDescent="0.45">
      <c r="A181" s="109" t="s">
        <v>45</v>
      </c>
      <c r="B181" s="95" t="s">
        <v>242</v>
      </c>
      <c r="C181" s="94">
        <f>D74-(D177+D165+D138+D98)-SUM(C182:C187)</f>
        <v>120050</v>
      </c>
      <c r="D181" s="26"/>
      <c r="E181" s="136">
        <f>F74-(F177+F165+F138+F98)-SUM(E182:E187)</f>
        <v>57750</v>
      </c>
      <c r="F181" s="135"/>
      <c r="G181" s="320">
        <f>C181-E181</f>
        <v>62300</v>
      </c>
      <c r="H181" s="245" t="s">
        <v>230</v>
      </c>
      <c r="I181" s="245"/>
      <c r="J181" s="109" t="s">
        <v>45</v>
      </c>
      <c r="K181" s="228">
        <f>L74-(L177+L165+L138+L98)-SUM(K182:K187)</f>
        <v>140178</v>
      </c>
      <c r="L181" s="218"/>
      <c r="M181" s="325">
        <f>E181-K181</f>
        <v>-82428</v>
      </c>
      <c r="N181" s="288">
        <f>O74-(O177+O165+O138+O98)-SUM(N182:N187)</f>
        <v>157034</v>
      </c>
      <c r="O181" s="285"/>
      <c r="P181" s="250">
        <f>K181-N181</f>
        <v>-16856</v>
      </c>
      <c r="Q181" s="96" t="s">
        <v>230</v>
      </c>
      <c r="R181" s="166"/>
    </row>
    <row r="182" spans="1:40" x14ac:dyDescent="0.45">
      <c r="A182" s="109" t="s">
        <v>46</v>
      </c>
      <c r="B182" s="95" t="s">
        <v>41</v>
      </c>
      <c r="C182" s="94">
        <f>C14/2</f>
        <v>31979.999999999996</v>
      </c>
      <c r="D182" s="93"/>
      <c r="E182" s="136">
        <f>E14/2</f>
        <v>24180</v>
      </c>
      <c r="F182" s="137"/>
      <c r="G182" s="320">
        <f>C182-E182</f>
        <v>7799.9999999999964</v>
      </c>
      <c r="H182" s="8"/>
      <c r="I182" s="8"/>
      <c r="J182" s="109" t="s">
        <v>46</v>
      </c>
      <c r="K182" s="228">
        <f>K14/2</f>
        <v>29015.999999999996</v>
      </c>
      <c r="L182" s="229"/>
      <c r="M182" s="325">
        <f>E182-K182</f>
        <v>-4835.9999999999964</v>
      </c>
      <c r="N182" s="288">
        <f>N14/2</f>
        <v>38688</v>
      </c>
      <c r="O182" s="295"/>
      <c r="P182" s="250">
        <f>K182-N182</f>
        <v>-9672.0000000000036</v>
      </c>
    </row>
    <row r="183" spans="1:40" x14ac:dyDescent="0.45">
      <c r="A183" s="109"/>
      <c r="B183" s="95"/>
      <c r="C183" s="25"/>
      <c r="D183" s="26"/>
      <c r="E183" s="121"/>
      <c r="F183" s="135"/>
      <c r="G183" s="2"/>
      <c r="H183" s="8"/>
      <c r="I183" s="8"/>
      <c r="J183" s="109"/>
      <c r="K183" s="228"/>
      <c r="L183" s="218"/>
      <c r="M183" s="2" t="str">
        <f>IF(AND(E184="",F183=""),"",IF(E184="",SUM(E183:F183)-SUM(C183:D183),TEXT(SUM(E183:F183)-SUM(C183:D183),"#.###,00 €* ; -#.###,00 €* ; 0,00 €* ;* @")))</f>
        <v/>
      </c>
      <c r="N183" s="288"/>
      <c r="O183" s="285"/>
      <c r="P183" s="2" t="str">
        <f>IF(AND(H184="",K183=""),"",IF(H184="",SUM(H183:K183)-SUM(F183:G183),TEXT(SUM(H183:K183)-SUM(F183:G183),"#.###,00 €* ; -#.###,00 €* ; 0,00 €* ;* @")))</f>
        <v/>
      </c>
    </row>
    <row r="184" spans="1:40" x14ac:dyDescent="0.45">
      <c r="A184" s="106" t="s">
        <v>224</v>
      </c>
      <c r="B184" s="153" t="s">
        <v>228</v>
      </c>
      <c r="C184" s="25"/>
      <c r="D184" s="26">
        <f>SUM(C185:C187)</f>
        <v>61150</v>
      </c>
      <c r="E184" s="121"/>
      <c r="F184" s="135">
        <f>SUM(E185:E187)</f>
        <v>61150</v>
      </c>
      <c r="G184" s="2">
        <f>F184-D184</f>
        <v>0</v>
      </c>
      <c r="H184" s="8"/>
      <c r="I184" s="8"/>
      <c r="J184" s="106" t="s">
        <v>224</v>
      </c>
      <c r="K184" s="228"/>
      <c r="L184" s="218">
        <f>SUM(K185:K187)</f>
        <v>61150</v>
      </c>
      <c r="M184" s="2">
        <f>F184-L184</f>
        <v>0</v>
      </c>
      <c r="N184" s="288"/>
      <c r="O184" s="285">
        <f>SUM(N185:N187)</f>
        <v>61150</v>
      </c>
      <c r="P184" s="2">
        <f>O184-L184</f>
        <v>0</v>
      </c>
    </row>
    <row r="185" spans="1:40" x14ac:dyDescent="0.45">
      <c r="A185" s="109" t="s">
        <v>226</v>
      </c>
      <c r="B185" s="28" t="s">
        <v>27</v>
      </c>
      <c r="C185" s="34">
        <v>30000</v>
      </c>
      <c r="D185" s="26"/>
      <c r="E185" s="138">
        <v>30000</v>
      </c>
      <c r="F185" s="135"/>
      <c r="G185" s="250">
        <f>C185-E185</f>
        <v>0</v>
      </c>
      <c r="H185" s="8"/>
      <c r="I185" s="8"/>
      <c r="J185" s="109" t="s">
        <v>226</v>
      </c>
      <c r="K185" s="228">
        <v>30000</v>
      </c>
      <c r="L185" s="218"/>
      <c r="M185" s="250">
        <f>E185-K185</f>
        <v>0</v>
      </c>
      <c r="N185" s="288">
        <v>30000</v>
      </c>
      <c r="O185" s="285"/>
      <c r="P185" s="250">
        <f>K185-N185</f>
        <v>0</v>
      </c>
    </row>
    <row r="186" spans="1:40" x14ac:dyDescent="0.45">
      <c r="A186" s="109" t="s">
        <v>229</v>
      </c>
      <c r="B186" s="95" t="s">
        <v>234</v>
      </c>
      <c r="C186" s="34">
        <v>1150</v>
      </c>
      <c r="D186" s="26"/>
      <c r="E186" s="138">
        <v>1150</v>
      </c>
      <c r="F186" s="135"/>
      <c r="G186" s="250">
        <f>C186-E186</f>
        <v>0</v>
      </c>
      <c r="H186" s="245" t="s">
        <v>236</v>
      </c>
      <c r="I186" s="245"/>
      <c r="J186" s="109" t="s">
        <v>229</v>
      </c>
      <c r="K186" s="228">
        <v>1150</v>
      </c>
      <c r="L186" s="218"/>
      <c r="M186" s="250">
        <f>E186-K186</f>
        <v>0</v>
      </c>
      <c r="N186" s="288">
        <v>1150</v>
      </c>
      <c r="O186" s="285"/>
      <c r="P186" s="250">
        <f>K186-N186</f>
        <v>0</v>
      </c>
      <c r="Q186" s="96" t="s">
        <v>236</v>
      </c>
      <c r="S186" s="2"/>
    </row>
    <row r="187" spans="1:40" s="12" customFormat="1" x14ac:dyDescent="0.45">
      <c r="A187" s="109" t="s">
        <v>238</v>
      </c>
      <c r="B187" s="95" t="s">
        <v>227</v>
      </c>
      <c r="C187" s="34">
        <v>30000</v>
      </c>
      <c r="D187" s="6"/>
      <c r="E187" s="138">
        <v>30000</v>
      </c>
      <c r="F187" s="122"/>
      <c r="G187" s="250">
        <f>C187-E187</f>
        <v>0</v>
      </c>
      <c r="H187" s="8"/>
      <c r="I187" s="8"/>
      <c r="J187" s="109" t="s">
        <v>238</v>
      </c>
      <c r="K187" s="228">
        <v>30000</v>
      </c>
      <c r="L187" s="218"/>
      <c r="M187" s="250">
        <f>E187-K187</f>
        <v>0</v>
      </c>
      <c r="N187" s="288">
        <v>30000</v>
      </c>
      <c r="O187" s="285"/>
      <c r="P187" s="250">
        <f>K187-N187</f>
        <v>0</v>
      </c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:40" x14ac:dyDescent="0.45">
      <c r="A188" s="33"/>
      <c r="B188" s="108"/>
      <c r="C188" s="25"/>
      <c r="D188" s="6"/>
      <c r="E188" s="121"/>
      <c r="F188" s="122"/>
      <c r="G188" s="2"/>
      <c r="H188" s="8"/>
      <c r="I188" s="8"/>
      <c r="J188" s="33"/>
      <c r="K188" s="228"/>
      <c r="L188" s="218"/>
      <c r="M188" s="2" t="str">
        <f t="shared" ref="M188:M196" si="5">IF(AND(E189="",F188=""),"",IF(E189="",SUM(E188:F188)-SUM(C188:D188),TEXT(SUM(E188:F188)-SUM(C188:D188),"#.###,00 €* ; -#.###,00 €* ; 0,00 €* ;* @")))</f>
        <v/>
      </c>
      <c r="N188" s="288"/>
      <c r="O188" s="285"/>
      <c r="P188" s="2" t="str">
        <f>IF(AND(H189="",K188=""),"",IF(H189="",SUM(H188:K188)-SUM(F188:G188),TEXT(SUM(H188:K188)-SUM(F188:G188),"#.###,00 €* ; -#.###,00 €* ; 0,00 €* ;* @")))</f>
        <v/>
      </c>
    </row>
    <row r="189" spans="1:40" ht="14.65" thickBot="1" x14ac:dyDescent="0.5">
      <c r="A189" s="98" t="s">
        <v>215</v>
      </c>
      <c r="B189" s="100" t="s">
        <v>217</v>
      </c>
      <c r="C189" s="37"/>
      <c r="D189" s="38">
        <f>SUM(D180:D188)</f>
        <v>213180</v>
      </c>
      <c r="E189" s="37"/>
      <c r="F189" s="38">
        <f>SUM(F180:F188)</f>
        <v>143080</v>
      </c>
      <c r="G189" s="319">
        <f>D189-F189</f>
        <v>70100</v>
      </c>
      <c r="H189" s="8"/>
      <c r="I189" s="8"/>
      <c r="J189" s="98" t="s">
        <v>215</v>
      </c>
      <c r="K189" s="235"/>
      <c r="L189" s="38">
        <f>SUM(L180:L188)</f>
        <v>230344</v>
      </c>
      <c r="M189" s="2">
        <f t="shared" si="5"/>
        <v>-70100</v>
      </c>
      <c r="N189" s="235"/>
      <c r="O189" s="38">
        <f>SUM(O180:O188)</f>
        <v>256872</v>
      </c>
      <c r="P189" s="2" t="str">
        <f>IF(AND(H190="",K189=""),"",IF(H190="",SUM(H189:K189)-SUM(F189:G189),TEXT(SUM(H189:K189)-SUM(F189:G189),"#.###,00 €* ; -#.###,00 €* ; 0,00 €* ;* @")))</f>
        <v/>
      </c>
    </row>
    <row r="190" spans="1:40" ht="14.25" customHeight="1" thickBot="1" x14ac:dyDescent="0.5">
      <c r="A190" s="101"/>
      <c r="B190" s="16"/>
      <c r="C190" s="15"/>
      <c r="D190" s="16"/>
      <c r="E190" s="17"/>
      <c r="F190" s="18"/>
      <c r="G190" s="2"/>
      <c r="H190" s="8"/>
      <c r="I190" s="8"/>
      <c r="J190" s="8"/>
      <c r="K190" s="1"/>
      <c r="L190" s="1"/>
      <c r="M190" s="2" t="str">
        <f t="shared" si="5"/>
        <v/>
      </c>
      <c r="N190" s="1"/>
      <c r="O190" s="1"/>
      <c r="P190" s="2" t="str">
        <f>IF(AND(H191="",K190=""),"",IF(H191="",SUM(H190:K190)-SUM(F190:G190),TEXT(SUM(H190:K190)-SUM(F190:G190),"#.###,00 €* ; -#.###,00 €* ; 0,00 €* ;* @")))</f>
        <v/>
      </c>
    </row>
    <row r="191" spans="1:40" x14ac:dyDescent="0.45">
      <c r="A191" s="117" t="s">
        <v>252</v>
      </c>
      <c r="B191" s="66"/>
      <c r="C191" s="256"/>
      <c r="D191" s="257"/>
      <c r="E191" s="121"/>
      <c r="F191" s="122"/>
      <c r="G191" s="2" t="str">
        <f>IF(AND(A192="",B191=""),"",IF(A192="",SUM(A191:B191)-SUM(#REF!),TEXT(SUM(A191:B191)-SUM(#REF!),"#.###,00 €* ; -#.###,00 €* ; 0,00 €* ;* @")))</f>
        <v/>
      </c>
      <c r="H191" s="8"/>
      <c r="I191" s="8"/>
      <c r="J191" s="8"/>
      <c r="K191" s="222"/>
      <c r="L191" s="223"/>
      <c r="M191" s="2" t="str">
        <f t="shared" si="5"/>
        <v/>
      </c>
      <c r="N191" s="297"/>
      <c r="O191" s="287"/>
      <c r="P191" s="2" t="str">
        <f>IF(AND(H192="",K191=""),"",IF(H192="",SUM(H191:K191)-SUM(F191:G191),TEXT(SUM(H191:K191)-SUM(F191:G191),"#.###,00 €* ; -#.###,00 €* ; 0,00 €* ;* @")))</f>
        <v/>
      </c>
    </row>
    <row r="192" spans="1:40" x14ac:dyDescent="0.45">
      <c r="A192" s="165"/>
      <c r="B192" s="66" t="s">
        <v>263</v>
      </c>
      <c r="C192" s="258"/>
      <c r="D192" s="259">
        <f>SUM(D177,D165,D138,D98)</f>
        <v>1905486.15</v>
      </c>
      <c r="E192" s="121"/>
      <c r="F192" s="124">
        <f>SUM(F177,F165,F138,F98)</f>
        <v>1815280</v>
      </c>
      <c r="G192" s="2">
        <f>D192-F192</f>
        <v>90206.149999999907</v>
      </c>
      <c r="H192" s="8"/>
      <c r="I192" s="8"/>
      <c r="J192" s="8"/>
      <c r="K192" s="219"/>
      <c r="L192" s="218">
        <f>SUM(L177,L165,L138,L98)</f>
        <v>1398452</v>
      </c>
      <c r="M192" s="2">
        <f t="shared" si="5"/>
        <v>-90206.149999999907</v>
      </c>
      <c r="N192" s="284"/>
      <c r="O192" s="285">
        <f>SUM(O177,O165,O138,O98)</f>
        <v>1430686</v>
      </c>
      <c r="P192" s="250">
        <f t="shared" ref="P192:P193" si="6">N192-K192</f>
        <v>0</v>
      </c>
    </row>
    <row r="193" spans="1:17" x14ac:dyDescent="0.45">
      <c r="A193" s="33"/>
      <c r="B193" s="66" t="s">
        <v>253</v>
      </c>
      <c r="C193" s="260"/>
      <c r="D193" s="259">
        <f>SUM(D189+D177+D165+D138+D98)</f>
        <v>2118666.15</v>
      </c>
      <c r="E193" s="123"/>
      <c r="F193" s="124">
        <f>SUM(F189+F177+F165+F138+F98)</f>
        <v>1958360</v>
      </c>
      <c r="G193" s="2">
        <f>D193-F193</f>
        <v>160306.14999999991</v>
      </c>
      <c r="H193" s="8"/>
      <c r="I193" s="8"/>
      <c r="J193" s="8"/>
      <c r="K193" s="219"/>
      <c r="L193" s="218">
        <f>SUM(L189+L177+L165+L138+L98)</f>
        <v>1628796</v>
      </c>
      <c r="M193" s="2">
        <f t="shared" si="5"/>
        <v>-160306.14999999991</v>
      </c>
      <c r="N193" s="284"/>
      <c r="O193" s="285">
        <f>SUM(O189+O177+O165+O138+O98)</f>
        <v>1687558</v>
      </c>
      <c r="P193" s="250">
        <f t="shared" si="6"/>
        <v>0</v>
      </c>
    </row>
    <row r="194" spans="1:17" ht="14.65" thickBot="1" x14ac:dyDescent="0.5">
      <c r="A194" s="114"/>
      <c r="B194" s="102"/>
      <c r="C194" s="261"/>
      <c r="D194" s="262"/>
      <c r="E194" s="125"/>
      <c r="F194" s="126"/>
      <c r="G194" s="2" t="str">
        <f>IF(AND(A195="",B194=""),"",IF(A195="",SUM(A194:B194)-SUM(#REF!),TEXT(SUM(A194:B194)-SUM(#REF!),"#.###,00 €* ; -#.###,00 €* ; 0,00 €* ;* @")))</f>
        <v/>
      </c>
      <c r="H194" s="8"/>
      <c r="I194" s="8"/>
      <c r="J194" s="8"/>
      <c r="K194" s="220"/>
      <c r="L194" s="221"/>
      <c r="M194" s="2" t="str">
        <f t="shared" si="5"/>
        <v/>
      </c>
      <c r="N194" s="298"/>
      <c r="O194" s="292"/>
      <c r="P194" s="2" t="str">
        <f>IF(AND(H195="",K194=""),"",IF(H195="",SUM(H194:K194)-SUM(F194:G194),TEXT(SUM(H194:K194)-SUM(F194:G194),"#.###,00 €* ; -#.###,00 €* ; 0,00 €* ;* @")))</f>
        <v/>
      </c>
    </row>
    <row r="195" spans="1:17" ht="14.65" thickBot="1" x14ac:dyDescent="0.5">
      <c r="A195" s="8"/>
      <c r="B195" s="66"/>
      <c r="C195" s="120"/>
      <c r="D195" s="120"/>
      <c r="E195" s="1"/>
      <c r="F195" s="1"/>
      <c r="G195" s="2" t="str">
        <f>IF(AND(A196="",B195=""),"",IF(A196="",SUM(A195:B195)-SUM(#REF!),TEXT(SUM(A195:B195)-SUM(#REF!),"#.###,00 €* ; -#.###,00 €* ; 0,00 €* ;* @")))</f>
        <v/>
      </c>
      <c r="H195" s="8"/>
      <c r="I195" s="8"/>
      <c r="J195" s="8"/>
      <c r="K195" s="1"/>
      <c r="L195" s="1"/>
      <c r="M195" s="2" t="str">
        <f>IF(AND(E196="",F195=""),"",IF(E196="",SUM(E195:F195)-SUM(C195:D195),TEXT(SUM(E195:F195)-SUM(C195:D195),"#.###,00 €* ; -#.###,00 €* ; 0,00 €* ;* @")))</f>
        <v/>
      </c>
      <c r="N195" s="1"/>
      <c r="O195" s="1"/>
      <c r="P195" s="2" t="str">
        <f>IF(AND(H196="",K195=""),"",IF(H196="",SUM(H195:K195)-SUM(F195:G195),TEXT(SUM(H195:K195)-SUM(F195:G195),"#.###,00 €* ; -#.###,00 €* ; 0,00 €* ;* @")))</f>
        <v/>
      </c>
    </row>
    <row r="196" spans="1:17" x14ac:dyDescent="0.45">
      <c r="A196" s="115"/>
      <c r="B196" s="103"/>
      <c r="C196" s="263"/>
      <c r="D196" s="264"/>
      <c r="E196" s="127"/>
      <c r="F196" s="128"/>
      <c r="G196" s="2" t="str">
        <f>IF(AND(A197="",B196=""),"",IF(A197="",SUM(A196:B196)-SUM(#REF!),TEXT(SUM(A196:B196)-SUM(#REF!),"#.###,00 €* ; -#.###,00 €* ; 0,00 €* ;* @")))</f>
        <v/>
      </c>
      <c r="H196" s="8"/>
      <c r="I196" s="8"/>
      <c r="J196" s="8"/>
      <c r="K196" s="222"/>
      <c r="L196" s="223"/>
      <c r="M196" s="2" t="str">
        <f t="shared" si="5"/>
        <v/>
      </c>
      <c r="N196" s="297"/>
      <c r="O196" s="287"/>
      <c r="P196" s="2" t="str">
        <f t="shared" ref="P196" si="7">IF(AND(H197="",K196=""),"",IF(H197="",SUM(H196:K196)-SUM(F196:G196),TEXT(SUM(H196:K196)-SUM(F196:G196),"#.###,00 €* ; -#.###,00 €* ; 0,00 €* ;* @")))</f>
        <v/>
      </c>
    </row>
    <row r="197" spans="1:17" ht="21" x14ac:dyDescent="0.65">
      <c r="A197" s="116"/>
      <c r="B197" s="104" t="s">
        <v>218</v>
      </c>
      <c r="C197" s="265"/>
      <c r="D197" s="105">
        <f>D74-D193</f>
        <v>0</v>
      </c>
      <c r="E197" s="129"/>
      <c r="F197" s="130">
        <f>F74-F193</f>
        <v>0</v>
      </c>
      <c r="G197" s="2"/>
      <c r="H197" s="245"/>
      <c r="I197" s="245"/>
      <c r="J197" s="245"/>
      <c r="K197" s="232"/>
      <c r="L197" s="233">
        <f>L74-L193</f>
        <v>0</v>
      </c>
      <c r="N197" s="299"/>
      <c r="O197" s="300">
        <f>O74-O193</f>
        <v>0</v>
      </c>
      <c r="Q197" s="96"/>
    </row>
    <row r="198" spans="1:17" ht="14.65" thickBot="1" x14ac:dyDescent="0.5">
      <c r="A198" s="114"/>
      <c r="B198" s="52"/>
      <c r="C198" s="266"/>
      <c r="D198" s="267"/>
      <c r="E198" s="131"/>
      <c r="F198" s="132"/>
      <c r="G198" s="43"/>
      <c r="H198" s="246"/>
      <c r="I198" s="246"/>
      <c r="J198" s="246"/>
      <c r="K198" s="224"/>
      <c r="L198" s="225"/>
      <c r="M198" s="2" t="str">
        <f>IF(AND(E199="",F198=""),"",IF(E199="",SUM(E198:F198)-SUM(C198:D198),TEXT(SUM(E198:F198)-SUM(C198:D198),"#.###,00 €* ; -#.###,00 €* ; 0,00 €* ;* @")))</f>
        <v/>
      </c>
      <c r="N198" s="301"/>
      <c r="O198" s="302"/>
      <c r="P198" s="2" t="str">
        <f>IF(AND(H199="",K198=""),"",IF(H199="",SUM(H198:K198)-SUM(F198:G198),TEXT(SUM(H198:K198)-SUM(F198:G198),"#.###,00 €* ; -#.###,00 €* ; 0,00 €* ;* @")))</f>
        <v/>
      </c>
    </row>
    <row r="199" spans="1:17" x14ac:dyDescent="0.45">
      <c r="A199" s="8"/>
      <c r="B199" s="40"/>
      <c r="E199" s="169"/>
    </row>
    <row r="200" spans="1:17" x14ac:dyDescent="0.45">
      <c r="A200" s="8"/>
      <c r="B200" s="66" t="s">
        <v>288</v>
      </c>
      <c r="C200" s="43"/>
    </row>
    <row r="201" spans="1:17" x14ac:dyDescent="0.45">
      <c r="A201" s="8"/>
      <c r="B201" s="40"/>
    </row>
    <row r="205" spans="1:17" x14ac:dyDescent="0.45">
      <c r="B205" s="9"/>
    </row>
  </sheetData>
  <mergeCells count="4">
    <mergeCell ref="A3:B3"/>
    <mergeCell ref="A77:B77"/>
    <mergeCell ref="A1:G1"/>
    <mergeCell ref="K1:Q1"/>
  </mergeCells>
  <pageMargins left="0.70866141732283472" right="0.70866141732283472" top="0.78740157480314965" bottom="0.78740157480314965" header="0.31496062992125984" footer="0.31496062992125984"/>
  <pageSetup paperSize="9" scale="2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workbookViewId="0">
      <selection activeCell="F32" sqref="F32"/>
    </sheetView>
  </sheetViews>
  <sheetFormatPr baseColWidth="10" defaultRowHeight="14.25" x14ac:dyDescent="0.45"/>
  <cols>
    <col min="1" max="1" width="27.59765625" customWidth="1"/>
    <col min="2" max="2" width="8.265625" customWidth="1"/>
    <col min="3" max="3" width="7.3984375" customWidth="1"/>
    <col min="4" max="4" width="6.265625" customWidth="1"/>
    <col min="5" max="5" width="15.59765625" customWidth="1"/>
    <col min="6" max="6" width="20.265625" customWidth="1"/>
    <col min="7" max="7" width="22.1328125" customWidth="1"/>
    <col min="8" max="8" width="39.3984375" customWidth="1"/>
    <col min="9" max="9" width="13" customWidth="1"/>
    <col min="11" max="11" width="12.86328125" customWidth="1"/>
    <col min="12" max="12" width="17.59765625" customWidth="1"/>
  </cols>
  <sheetData>
    <row r="1" spans="1:12" ht="18.75" x14ac:dyDescent="0.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18.75" x14ac:dyDescent="0.5">
      <c r="A2" s="335" t="s">
        <v>279</v>
      </c>
      <c r="B2" s="336"/>
      <c r="C2" s="336"/>
      <c r="D2" s="336"/>
      <c r="E2" s="336"/>
      <c r="I2" s="170"/>
      <c r="J2" s="170"/>
      <c r="K2" s="170"/>
      <c r="L2" s="170"/>
    </row>
    <row r="3" spans="1:12" ht="18.75" x14ac:dyDescent="0.5">
      <c r="A3" s="170"/>
      <c r="B3" s="171"/>
      <c r="C3" s="171"/>
      <c r="D3" s="171"/>
      <c r="E3" s="171"/>
      <c r="I3" s="170"/>
      <c r="J3" s="170"/>
      <c r="K3" s="170"/>
      <c r="L3" s="170"/>
    </row>
    <row r="4" spans="1:12" ht="14.45" customHeight="1" x14ac:dyDescent="0.5">
      <c r="A4" s="170"/>
      <c r="B4" s="171"/>
      <c r="C4" s="171"/>
      <c r="D4" s="171"/>
      <c r="E4" s="171"/>
      <c r="I4" s="170"/>
      <c r="J4" s="170"/>
      <c r="K4" s="170"/>
      <c r="L4" s="170"/>
    </row>
    <row r="5" spans="1:12" ht="15.75" customHeight="1" thickBot="1" x14ac:dyDescent="0.55000000000000004">
      <c r="A5" s="172" t="s">
        <v>194</v>
      </c>
      <c r="B5" s="65"/>
      <c r="G5" s="173"/>
      <c r="I5" s="170"/>
      <c r="J5" s="170"/>
      <c r="K5" s="170"/>
      <c r="L5" s="170"/>
    </row>
    <row r="6" spans="1:12" ht="30.75" customHeight="1" thickTop="1" thickBot="1" x14ac:dyDescent="0.55000000000000004">
      <c r="A6" s="71" t="s">
        <v>170</v>
      </c>
      <c r="B6" s="87" t="s">
        <v>196</v>
      </c>
      <c r="C6" s="85" t="s">
        <v>187</v>
      </c>
      <c r="D6" s="85" t="s">
        <v>188</v>
      </c>
      <c r="E6" s="85" t="s">
        <v>193</v>
      </c>
      <c r="F6" s="174" t="s">
        <v>268</v>
      </c>
      <c r="G6" s="175" t="s">
        <v>282</v>
      </c>
      <c r="H6" s="176" t="s">
        <v>269</v>
      </c>
      <c r="I6" s="170"/>
      <c r="J6" s="170"/>
      <c r="K6" s="170"/>
      <c r="L6" s="170"/>
    </row>
    <row r="7" spans="1:12" ht="14.45" customHeight="1" thickTop="1" x14ac:dyDescent="0.5">
      <c r="A7" s="67" t="s">
        <v>171</v>
      </c>
      <c r="B7" s="177">
        <v>3</v>
      </c>
      <c r="C7" s="79"/>
      <c r="D7" s="79"/>
      <c r="E7" s="178"/>
      <c r="F7" s="179">
        <f>SUM(F8:F10)</f>
        <v>1.2816455696202533</v>
      </c>
      <c r="G7" s="180">
        <f>SUM(G8:G10)</f>
        <v>118500</v>
      </c>
      <c r="H7" s="181"/>
      <c r="I7" s="170"/>
      <c r="J7" s="170"/>
      <c r="K7" s="170"/>
      <c r="L7" s="170"/>
    </row>
    <row r="8" spans="1:12" ht="14.45" customHeight="1" x14ac:dyDescent="0.5">
      <c r="A8" s="68" t="s">
        <v>172</v>
      </c>
      <c r="B8" s="182">
        <v>1</v>
      </c>
      <c r="C8" s="80" t="s">
        <v>189</v>
      </c>
      <c r="D8" s="80">
        <v>4</v>
      </c>
      <c r="E8" s="183">
        <v>8.0500000000000007</v>
      </c>
      <c r="F8" s="184">
        <f>PRODUCT(E8,1/39.5)</f>
        <v>0.20379746835443038</v>
      </c>
      <c r="G8" s="185">
        <v>14000</v>
      </c>
      <c r="H8" s="186">
        <v>47119</v>
      </c>
      <c r="I8" s="170"/>
      <c r="J8" s="170"/>
      <c r="K8" s="170"/>
      <c r="L8" s="170"/>
    </row>
    <row r="9" spans="1:12" ht="14.45" customHeight="1" x14ac:dyDescent="0.5">
      <c r="A9" s="187" t="s">
        <v>270</v>
      </c>
      <c r="B9" s="182">
        <v>1</v>
      </c>
      <c r="C9" s="80" t="s">
        <v>271</v>
      </c>
      <c r="D9" s="80" t="s">
        <v>190</v>
      </c>
      <c r="E9" s="188">
        <v>33.575000000000003</v>
      </c>
      <c r="F9" s="189">
        <f>PRODUCT(E9,1/39.5)</f>
        <v>0.85000000000000009</v>
      </c>
      <c r="G9" s="185">
        <v>89000</v>
      </c>
      <c r="H9" s="68" t="s">
        <v>191</v>
      </c>
      <c r="I9" s="170"/>
      <c r="J9" s="170"/>
      <c r="K9" s="170"/>
      <c r="L9" s="170"/>
    </row>
    <row r="10" spans="1:12" ht="14.45" customHeight="1" x14ac:dyDescent="0.5">
      <c r="A10" s="187" t="s">
        <v>195</v>
      </c>
      <c r="B10" s="182">
        <v>1</v>
      </c>
      <c r="C10" s="80" t="s">
        <v>290</v>
      </c>
      <c r="D10" s="80">
        <v>1</v>
      </c>
      <c r="E10" s="183">
        <v>9</v>
      </c>
      <c r="F10" s="184">
        <f>PRODUCT(E10,1/39.5)</f>
        <v>0.22784810126582278</v>
      </c>
      <c r="G10" s="185">
        <v>15500</v>
      </c>
      <c r="H10" s="186" t="s">
        <v>281</v>
      </c>
      <c r="I10" s="170"/>
      <c r="J10" s="170"/>
      <c r="K10" s="170"/>
      <c r="L10" s="170"/>
    </row>
    <row r="11" spans="1:12" ht="14.45" customHeight="1" thickBot="1" x14ac:dyDescent="0.55000000000000004">
      <c r="A11" s="69"/>
      <c r="B11" s="182"/>
      <c r="C11" s="80"/>
      <c r="D11" s="80"/>
      <c r="E11" s="183"/>
      <c r="F11" s="189"/>
      <c r="G11" s="75"/>
      <c r="H11" s="190"/>
      <c r="I11" s="170"/>
      <c r="J11" s="170"/>
      <c r="K11" s="170"/>
      <c r="L11" s="170"/>
    </row>
    <row r="12" spans="1:12" ht="14.45" customHeight="1" thickTop="1" x14ac:dyDescent="0.5">
      <c r="A12" s="72" t="s">
        <v>173</v>
      </c>
      <c r="B12" s="191">
        <v>1</v>
      </c>
      <c r="C12" s="81"/>
      <c r="D12" s="81"/>
      <c r="E12" s="192"/>
      <c r="F12" s="193">
        <f>SUM(F13)</f>
        <v>0.23291139240506328</v>
      </c>
      <c r="G12" s="180">
        <f>SUM(G13)</f>
        <v>13000</v>
      </c>
      <c r="H12" s="92"/>
      <c r="I12" s="170"/>
      <c r="J12" s="170"/>
      <c r="K12" s="170"/>
      <c r="L12" s="170"/>
    </row>
    <row r="13" spans="1:12" ht="14.45" customHeight="1" x14ac:dyDescent="0.5">
      <c r="A13" s="68" t="s">
        <v>174</v>
      </c>
      <c r="B13" s="182">
        <v>1</v>
      </c>
      <c r="C13" s="80" t="s">
        <v>175</v>
      </c>
      <c r="D13" s="80">
        <v>3</v>
      </c>
      <c r="E13" s="183">
        <v>9.1999999999999993</v>
      </c>
      <c r="F13" s="184">
        <f>PRODUCT(E13,1/39.5)</f>
        <v>0.23291139240506328</v>
      </c>
      <c r="G13" s="185">
        <v>13000</v>
      </c>
      <c r="H13" s="186">
        <v>46023</v>
      </c>
      <c r="I13" s="170"/>
      <c r="J13" s="170"/>
      <c r="K13" s="170"/>
      <c r="L13" s="170"/>
    </row>
    <row r="14" spans="1:12" ht="14.45" customHeight="1" thickBot="1" x14ac:dyDescent="0.55000000000000004">
      <c r="A14" s="73"/>
      <c r="B14" s="194"/>
      <c r="C14" s="82"/>
      <c r="D14" s="82"/>
      <c r="E14" s="195"/>
      <c r="F14" s="189"/>
      <c r="G14" s="196"/>
      <c r="H14" s="73"/>
      <c r="I14" s="170"/>
      <c r="J14" s="170"/>
      <c r="K14" s="170"/>
      <c r="L14" s="170"/>
    </row>
    <row r="15" spans="1:12" ht="14.45" customHeight="1" thickTop="1" x14ac:dyDescent="0.5">
      <c r="A15" s="74" t="s">
        <v>176</v>
      </c>
      <c r="B15" s="177">
        <v>2</v>
      </c>
      <c r="C15" s="83"/>
      <c r="D15" s="83"/>
      <c r="E15" s="192"/>
      <c r="F15" s="193">
        <f>SUM(F16:F17)</f>
        <v>0.48101265822784811</v>
      </c>
      <c r="G15" s="180">
        <f>SUM(G16:G17)</f>
        <v>32500</v>
      </c>
      <c r="H15" s="90"/>
      <c r="I15" s="170"/>
      <c r="J15" s="170"/>
      <c r="K15" s="170"/>
      <c r="L15" s="170"/>
    </row>
    <row r="16" spans="1:12" ht="14.45" customHeight="1" x14ac:dyDescent="0.5">
      <c r="A16" s="68" t="s">
        <v>177</v>
      </c>
      <c r="B16" s="182">
        <v>1</v>
      </c>
      <c r="C16" s="80" t="s">
        <v>192</v>
      </c>
      <c r="D16" s="80">
        <v>2</v>
      </c>
      <c r="E16" s="183">
        <v>9</v>
      </c>
      <c r="F16" s="184">
        <f>PRODUCT(E16,1/39.5)</f>
        <v>0.22784810126582278</v>
      </c>
      <c r="G16" s="185">
        <v>14000</v>
      </c>
      <c r="H16" s="91">
        <v>45839</v>
      </c>
      <c r="I16" s="170"/>
      <c r="J16" s="170"/>
      <c r="K16" s="170"/>
      <c r="L16" s="170"/>
    </row>
    <row r="17" spans="1:12" ht="14.45" customHeight="1" x14ac:dyDescent="0.5">
      <c r="A17" s="68" t="s">
        <v>178</v>
      </c>
      <c r="B17" s="182">
        <v>1</v>
      </c>
      <c r="C17" s="80" t="s">
        <v>179</v>
      </c>
      <c r="D17" s="80">
        <v>5</v>
      </c>
      <c r="E17" s="183">
        <v>10</v>
      </c>
      <c r="F17" s="184">
        <f>PRODUCT(E17,1/39.5)</f>
        <v>0.25316455696202533</v>
      </c>
      <c r="G17" s="185">
        <v>18500</v>
      </c>
      <c r="H17" s="91">
        <v>47027</v>
      </c>
      <c r="I17" s="170"/>
      <c r="J17" s="170"/>
      <c r="K17" s="170"/>
      <c r="L17" s="170"/>
    </row>
    <row r="18" spans="1:12" ht="19.149999999999999" thickBot="1" x14ac:dyDescent="0.55000000000000004">
      <c r="A18" s="75"/>
      <c r="B18" s="194"/>
      <c r="C18" s="82"/>
      <c r="D18" s="82"/>
      <c r="E18" s="195"/>
      <c r="F18" s="197"/>
      <c r="G18" s="198"/>
      <c r="H18" s="75"/>
      <c r="I18" s="170"/>
      <c r="J18" s="170"/>
      <c r="K18" s="170"/>
      <c r="L18" s="170"/>
    </row>
    <row r="19" spans="1:12" ht="14.45" customHeight="1" thickTop="1" x14ac:dyDescent="0.5">
      <c r="A19" s="74" t="s">
        <v>180</v>
      </c>
      <c r="B19" s="177">
        <v>1</v>
      </c>
      <c r="C19" s="83"/>
      <c r="D19" s="83"/>
      <c r="E19" s="192"/>
      <c r="F19" s="199">
        <f>SUM(F20)</f>
        <v>0.5</v>
      </c>
      <c r="G19" s="180">
        <f>SUM(G20)</f>
        <v>32500</v>
      </c>
      <c r="H19" s="90"/>
      <c r="I19" s="170"/>
      <c r="J19" s="170"/>
      <c r="K19" s="170"/>
      <c r="L19" s="170"/>
    </row>
    <row r="20" spans="1:12" ht="14.45" customHeight="1" x14ac:dyDescent="0.5">
      <c r="A20" s="68" t="s">
        <v>181</v>
      </c>
      <c r="B20" s="182">
        <v>1</v>
      </c>
      <c r="C20" s="200" t="s">
        <v>182</v>
      </c>
      <c r="D20" s="200" t="s">
        <v>273</v>
      </c>
      <c r="E20" s="183">
        <v>19.75</v>
      </c>
      <c r="F20" s="189">
        <f>PRODUCT(E20,1/39.5)</f>
        <v>0.5</v>
      </c>
      <c r="G20" s="185">
        <v>32500</v>
      </c>
      <c r="H20" s="91">
        <v>46357</v>
      </c>
      <c r="I20" s="170"/>
      <c r="J20" s="170"/>
      <c r="K20" s="170"/>
      <c r="L20" s="170"/>
    </row>
    <row r="21" spans="1:12" ht="19.149999999999999" thickBot="1" x14ac:dyDescent="0.55000000000000004">
      <c r="A21" s="73"/>
      <c r="B21" s="194"/>
      <c r="C21" s="82"/>
      <c r="D21" s="82"/>
      <c r="E21" s="195"/>
      <c r="F21" s="201"/>
      <c r="G21" s="202"/>
      <c r="H21" s="73"/>
      <c r="I21" s="170"/>
      <c r="J21" s="170"/>
      <c r="K21" s="170"/>
      <c r="L21" s="170"/>
    </row>
    <row r="22" spans="1:12" ht="14.45" customHeight="1" thickTop="1" x14ac:dyDescent="0.5">
      <c r="A22" s="74" t="s">
        <v>103</v>
      </c>
      <c r="B22" s="177">
        <v>2</v>
      </c>
      <c r="C22" s="83"/>
      <c r="D22" s="83"/>
      <c r="E22" s="192"/>
      <c r="F22" s="199">
        <f>SUM(F23:F24)</f>
        <v>0.51037974683544296</v>
      </c>
      <c r="G22" s="180">
        <f>SUM(G23:G25)</f>
        <v>36000</v>
      </c>
      <c r="H22" s="90"/>
      <c r="I22" s="170"/>
      <c r="J22" s="170"/>
      <c r="K22" s="170"/>
      <c r="L22" s="170"/>
    </row>
    <row r="23" spans="1:12" ht="14.45" customHeight="1" x14ac:dyDescent="0.5">
      <c r="A23" s="187" t="s">
        <v>274</v>
      </c>
      <c r="B23" s="182">
        <v>1</v>
      </c>
      <c r="C23" s="80" t="s">
        <v>182</v>
      </c>
      <c r="D23" s="80">
        <v>2</v>
      </c>
      <c r="E23" s="183">
        <v>10.5</v>
      </c>
      <c r="F23" s="184">
        <f>PRODUCT(E23,1/39.5)</f>
        <v>0.26582278481012656</v>
      </c>
      <c r="G23" s="185">
        <v>21000</v>
      </c>
      <c r="H23" s="91">
        <v>46296</v>
      </c>
      <c r="I23" s="170"/>
      <c r="J23" s="170"/>
      <c r="K23" s="170"/>
      <c r="L23" s="170"/>
    </row>
    <row r="24" spans="1:12" ht="14.45" customHeight="1" x14ac:dyDescent="0.5">
      <c r="A24" s="187" t="s">
        <v>275</v>
      </c>
      <c r="B24" s="182">
        <v>1</v>
      </c>
      <c r="C24" s="80" t="s">
        <v>182</v>
      </c>
      <c r="D24" s="80">
        <v>3</v>
      </c>
      <c r="E24" s="183">
        <v>9.66</v>
      </c>
      <c r="F24" s="184">
        <f>PRODUCT(E24,1/39.5)</f>
        <v>0.24455696202531646</v>
      </c>
      <c r="G24" s="185">
        <v>15000</v>
      </c>
      <c r="H24" s="203" t="s">
        <v>280</v>
      </c>
      <c r="I24" s="170"/>
      <c r="J24" s="170"/>
      <c r="K24" s="170"/>
      <c r="L24" s="170"/>
    </row>
    <row r="25" spans="1:12" ht="14.45" customHeight="1" thickBot="1" x14ac:dyDescent="0.55000000000000004">
      <c r="A25" s="187"/>
      <c r="B25" s="182"/>
      <c r="C25" s="80"/>
      <c r="D25" s="80"/>
      <c r="E25" s="183"/>
      <c r="F25" s="201"/>
      <c r="G25" s="204"/>
      <c r="H25" s="205"/>
      <c r="I25" s="170"/>
      <c r="J25" s="170"/>
      <c r="K25" s="170"/>
      <c r="L25" s="170"/>
    </row>
    <row r="26" spans="1:12" ht="19.149999999999999" thickTop="1" x14ac:dyDescent="0.5">
      <c r="A26" s="74" t="s">
        <v>276</v>
      </c>
      <c r="B26" s="177">
        <v>2</v>
      </c>
      <c r="C26" s="83"/>
      <c r="D26" s="83"/>
      <c r="E26" s="192"/>
      <c r="F26" s="199">
        <v>1</v>
      </c>
      <c r="G26" s="180">
        <f>SUM(G27)</f>
        <v>52000</v>
      </c>
      <c r="H26" s="181"/>
      <c r="I26" s="170"/>
      <c r="J26" s="170"/>
      <c r="K26" s="170"/>
      <c r="L26" s="170"/>
    </row>
    <row r="27" spans="1:12" ht="29.25" customHeight="1" x14ac:dyDescent="0.5">
      <c r="A27" s="187" t="s">
        <v>277</v>
      </c>
      <c r="B27" s="182">
        <v>2</v>
      </c>
      <c r="C27" s="200" t="s">
        <v>278</v>
      </c>
      <c r="D27" s="80" t="s">
        <v>315</v>
      </c>
      <c r="E27" s="183">
        <v>39.5</v>
      </c>
      <c r="F27" s="189">
        <f>PRODUCT(E27,1/39.5)</f>
        <v>1</v>
      </c>
      <c r="G27" s="185">
        <v>52000</v>
      </c>
      <c r="H27" s="186" t="s">
        <v>272</v>
      </c>
      <c r="I27" s="170"/>
      <c r="J27" s="170"/>
      <c r="K27" s="170"/>
      <c r="L27" s="170"/>
    </row>
    <row r="28" spans="1:12" ht="14.45" customHeight="1" thickBot="1" x14ac:dyDescent="0.55000000000000004">
      <c r="A28" s="73"/>
      <c r="B28" s="77"/>
      <c r="C28" s="82"/>
      <c r="D28" s="84"/>
      <c r="E28" s="86"/>
      <c r="F28" s="89"/>
      <c r="G28" s="202"/>
      <c r="H28" s="206"/>
      <c r="I28" s="170"/>
      <c r="J28" s="170"/>
      <c r="K28" s="170"/>
      <c r="L28" s="170"/>
    </row>
    <row r="29" spans="1:12" ht="14.25" customHeight="1" thickTop="1" x14ac:dyDescent="0.5">
      <c r="A29" s="69"/>
      <c r="B29" s="76"/>
      <c r="C29" s="64"/>
      <c r="D29" s="64"/>
      <c r="E29" s="64"/>
      <c r="F29" s="88"/>
      <c r="G29" s="207"/>
      <c r="H29" s="208"/>
      <c r="I29" s="170"/>
      <c r="J29" s="170"/>
      <c r="K29" s="170"/>
      <c r="L29" s="170"/>
    </row>
    <row r="30" spans="1:12" ht="14.45" customHeight="1" thickBot="1" x14ac:dyDescent="0.55000000000000004">
      <c r="A30" s="70" t="s">
        <v>183</v>
      </c>
      <c r="B30" s="78">
        <f>SUM(B26,B22,B19,B15,B12,B6,B7,B6,B6)</f>
        <v>11</v>
      </c>
      <c r="C30" s="84"/>
      <c r="D30" s="84"/>
      <c r="E30" s="209">
        <f>SUM(E27:E29,E23:E24,E20,E16:E17,E13,E8:E10)</f>
        <v>158.23500000000001</v>
      </c>
      <c r="F30" s="209">
        <f>SUM(F27:F29,F23:F24,F20,F16:F17,F13,F8:F10)</f>
        <v>4.0059493670886077</v>
      </c>
      <c r="G30" s="210">
        <f>SUM(G8:G10,G13,G16:G17,G20,G23:G24,G27)</f>
        <v>284500</v>
      </c>
      <c r="H30" s="206"/>
      <c r="I30" s="170"/>
      <c r="J30" s="170"/>
      <c r="K30" s="170"/>
      <c r="L30" s="170"/>
    </row>
    <row r="31" spans="1:12" ht="31.5" customHeight="1" thickTop="1" thickBot="1" x14ac:dyDescent="0.55000000000000004">
      <c r="A31" s="211"/>
      <c r="B31" s="66"/>
      <c r="C31" s="212"/>
      <c r="D31" s="212"/>
      <c r="E31" s="213"/>
      <c r="F31" s="213"/>
      <c r="G31" s="214"/>
      <c r="H31" s="212"/>
      <c r="I31" s="170"/>
      <c r="J31" s="170"/>
      <c r="K31" s="170"/>
      <c r="L31" s="170"/>
    </row>
    <row r="32" spans="1:12" ht="14.45" customHeight="1" thickBot="1" x14ac:dyDescent="0.55000000000000004">
      <c r="A32" s="215" t="s">
        <v>197</v>
      </c>
      <c r="B32" s="216"/>
      <c r="C32" s="216"/>
      <c r="D32" s="216"/>
      <c r="E32" s="216"/>
      <c r="F32" s="216"/>
      <c r="G32" s="217">
        <v>290000</v>
      </c>
      <c r="I32" s="170"/>
      <c r="J32" s="170"/>
      <c r="K32" s="170"/>
      <c r="L32" s="170"/>
    </row>
    <row r="33" spans="1:12" ht="18.75" x14ac:dyDescent="0.5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</row>
    <row r="34" spans="1:12" ht="30" customHeight="1" x14ac:dyDescent="0.5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</row>
    <row r="35" spans="1:12" ht="24.6" customHeight="1" x14ac:dyDescent="0.5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</row>
    <row r="36" spans="1:12" ht="18.75" x14ac:dyDescent="0.5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</row>
    <row r="37" spans="1:12" ht="18.75" x14ac:dyDescent="0.5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</row>
    <row r="38" spans="1:12" ht="43.15" customHeight="1" x14ac:dyDescent="0.5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</row>
  </sheetData>
  <mergeCells count="1">
    <mergeCell ref="A2:E2"/>
  </mergeCells>
  <pageMargins left="0.7" right="0.7" top="0.78740157500000008" bottom="0.78740157500000008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Haushalt</vt:lpstr>
      <vt:lpstr>Stellenplan</vt:lpstr>
      <vt:lpstr>Haushalt!Print_Area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finanzreferat</dc:creator>
  <cp:lastModifiedBy>Johannes Mueller_</cp:lastModifiedBy>
  <cp:revision>1</cp:revision>
  <cp:lastPrinted>2023-12-10T18:39:18Z</cp:lastPrinted>
  <dcterms:created xsi:type="dcterms:W3CDTF">2018-09-23T19:33:37Z</dcterms:created>
  <dcterms:modified xsi:type="dcterms:W3CDTF">2024-11-06T21:05:48Z</dcterms:modified>
</cp:coreProperties>
</file>